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48" activeTab="0"/>
  </bookViews>
  <sheets>
    <sheet name="Лист1" sheetId="1" r:id="rId1"/>
    <sheet name="-ОД" sheetId="2" r:id="rId2"/>
  </sheets>
  <definedNames>
    <definedName name="_xlnm._FilterDatabase" localSheetId="0" hidden="1">'Лист1'!$A$12:$M$150</definedName>
    <definedName name="_xlnm._FilterDatabase" localSheetId="1" hidden="1">'-ОД'!$A$12:$M$135</definedName>
    <definedName name="_xlnm.Print_Area" localSheetId="0">'Лист1'!$A$1:$M$158</definedName>
    <definedName name="_xlnm.Print_Area" localSheetId="1">'-ОД'!$A$1:$M$143</definedName>
  </definedNames>
  <calcPr fullCalcOnLoad="1"/>
</workbook>
</file>

<file path=xl/sharedStrings.xml><?xml version="1.0" encoding="utf-8"?>
<sst xmlns="http://schemas.openxmlformats.org/spreadsheetml/2006/main" count="1871" uniqueCount="392">
  <si>
    <t>Анализ влияния финансово-промышленных групп (холдингов) на состояние конкуренции в отраслях экономики РК. Международный опыт.</t>
  </si>
  <si>
    <t>Анализ международного опыта по защите и развитию конкуренции на рынке накопительных пенионных фондов</t>
  </si>
  <si>
    <t>Анализ международного опыта по защите и развитию конкуренции на рынке страховых услуг</t>
  </si>
  <si>
    <t>Услуги оборудования серверной комнаты (фальшпол)</t>
  </si>
  <si>
    <t>Услуги оборудования серверной комнаты (контроль доступа)</t>
  </si>
  <si>
    <t>Услуги оборудования серверной комнаты (охранная сигнализация)</t>
  </si>
  <si>
    <t>Услуги оборудования серверной комнаты (система кондиционирования)</t>
  </si>
  <si>
    <t>Всего по Агентству</t>
  </si>
  <si>
    <t xml:space="preserve">Наименование закупаемых товаров, работ и услуг </t>
  </si>
  <si>
    <t>Способ закупок</t>
  </si>
  <si>
    <t>Ед. измерения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</si>
  <si>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</si>
  <si>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</si>
  <si>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ЦП</t>
  </si>
  <si>
    <t>Товары, работы, услуги, приобретение которых должно осуществляться в соответствии с Законом</t>
  </si>
  <si>
    <t>Количество,  объём</t>
  </si>
  <si>
    <t>Краткая характеристика (описание) товаров, работ и услуг</t>
  </si>
  <si>
    <t>Итого по  программе 001</t>
  </si>
  <si>
    <t>Товары, работы и услуги, приобретение которых должно осуществляться в соответствии с Законом</t>
  </si>
  <si>
    <t>Итого по  программе 002</t>
  </si>
  <si>
    <t>2012 год</t>
  </si>
  <si>
    <t>Республиканская бюджетная программа 001  «Услуги  по обеспечению защиты конкуренции, ограничению монополистической деятельности и недопущению недобросовестной конкуренции»</t>
  </si>
  <si>
    <t>Республиканская бюджетная программа 002 «Материально-техническое оснащение Агентства Республики Казахстан по защите конкуренции»</t>
  </si>
  <si>
    <t>* За исключением способа запроса ценовых предложений</t>
  </si>
  <si>
    <t>М.П.</t>
  </si>
  <si>
    <t>Специфика</t>
  </si>
  <si>
    <t>Размер авансового                            платежа (%)</t>
  </si>
  <si>
    <t>Техническое  обслуживание  и содержание автотранспорта (Мерседес Бенц)</t>
  </si>
  <si>
    <t>Техническое  обслуживание и содержание автотранспорта (Тойота Камри)</t>
  </si>
  <si>
    <t>Обеспечение бесперебойной работы автотранспортных средств, при надлежащем внешнем состоянии автомашин; обеспечение квалифицированными водителями соответствующей категории,  с возможностью круглосуточного выезда из гаража; замена на равнозначную автомашину</t>
  </si>
  <si>
    <t>Техническое  обслуживание и содержание автотранспорта (Газ 3110)</t>
  </si>
  <si>
    <t>Техническое  обслуживание и содержание автотранспорта (BMW 730)</t>
  </si>
  <si>
    <t>Техническое  обслуживание и содержание автотранспорта (ГАЗ 3110)</t>
  </si>
  <si>
    <t>Техническое  обслуживание и содержание автотранспорта (Mersedes-Benz 280)</t>
  </si>
  <si>
    <t xml:space="preserve">Оплата аренды за помещение </t>
  </si>
  <si>
    <t xml:space="preserve">Аренда помещении для "Межрегиональной инспекции Агентства Республики Казахстан по защите конкуренции (Антимонопольное агентство) по Костанайской и Северо-Казахстанской областям" (г. Костанай) </t>
  </si>
  <si>
    <t>Аренда помещении для Межрегиональной  инспекции Агентства Республики Казахстан по защите конкуренции (Антимонопольное агентство) по Атырауской и Мангистауской областям (г. Актау)</t>
  </si>
  <si>
    <t>Аренда помещении для "Межрегиональной инспекции Агентства Республики Казахстан по защите конкуренции (Антимонопольное агентство) по Актюбинской и Западно-Казахстанской областям" (г. Актобе)</t>
  </si>
  <si>
    <t>Аренда помещении для отдела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(г. Кызылорда)</t>
  </si>
  <si>
    <t>Аренда помещении для отдела межрегиональной инспекции Агентства Республики Казахстан по защите конкуренции (Антимонопольное агентство) по Атырауской и Мангистауской областям" (г. Атырау)</t>
  </si>
  <si>
    <t xml:space="preserve">Аренда помещении для отдела межрегиональной инспекции Агентства Республики Казахстан по защите конкуренции (Антимонопольное агентство) по Актюбинской и Западно-Казахстанской областям" (г. Уральск) </t>
  </si>
  <si>
    <t>Аренда помещении для Межрегиональной инспекции Агентства Республики Казахстан по защите конкуренции (Антимонопольное агентство) по Восточно-Казахстанской и Павлодарской областям (г. Павлодар)</t>
  </si>
  <si>
    <t>Аренда помещении для Межрегиональной инспекции Агентства Республики Казахстан по защите конкуренции (Антимонопольное агентство) по Алматинской области и городу Алматы (г. Алматы)</t>
  </si>
  <si>
    <t>Аренда помещении для Межрегиональной инспекции Агентства Республики Казахстан по защите конкуренции (Антимонопольное агентство) по Восточно-Казахстанской и Павлодарской областям                                               (г. Усть-Каменогорск)</t>
  </si>
  <si>
    <t xml:space="preserve">Полиграфические услуги                                       </t>
  </si>
  <si>
    <t>Услуги по повышению квалификации государственных служащих</t>
  </si>
  <si>
    <t>Приобретение картриджей для лазерных и струйных принтеров</t>
  </si>
  <si>
    <t>Услуги доступа к сети Интернет</t>
  </si>
  <si>
    <t>Предоставление доступа сети Интернет, VPDN для АЗК</t>
  </si>
  <si>
    <t>Системное и техническое обслуживание вычислительной техники центрального аппарата и его территориальных органов</t>
  </si>
  <si>
    <t>Сопровождение информационных систем "Формирование и уточнение планов финансирования" и "Свод квартальной, годовой бухгалтерской отчетности", "Мониторинг бюджетного процесса"</t>
  </si>
  <si>
    <t>Текущее сопровождение программы 1С Бюджет центрального аппарата</t>
  </si>
  <si>
    <t>Приобретение ГСМ</t>
  </si>
  <si>
    <t>Приобретение ГСМ для "Межрегиональной инспекции Агентства Республики Казахстан по защите конкуренции (Антимонопольное агентство) по Актюбинской и Западно-Казахстанской областям" (г. Актобе)</t>
  </si>
  <si>
    <t xml:space="preserve">Приобретение ГСМ для "Межрегиональной инспекции Агентства Республики Казахстан по защите конкуренции (Антимонопольное агентство) по Костанайской и Северо-Казахстанской областям" (г. Костанай) </t>
  </si>
  <si>
    <t>Услуги по обслуживанию выделенной автоматической сети связи (ВАТСС)</t>
  </si>
  <si>
    <t>Приобретение ГСМ для Межрегиональной инспекции Агентства Республики Казахстан по защите конкуренции (Антимонопольное агентство) по Алматинской области и городу Алматы (г. Алматы)</t>
  </si>
  <si>
    <t>Приобретение ГСМ для Межрегиональной инспекции Агентства Республики Казахстан по защите конкуренции (Антимонопольное агентство) по Восточно-Казахстанской и Павлодарской областям                                              (г. Усть-Каменогорск)</t>
  </si>
  <si>
    <t>Товары, работы, услуги, приобретение которых осуществляется без применения норм Закона</t>
  </si>
  <si>
    <t>Прочие товары, подписка</t>
  </si>
  <si>
    <t>Приобретение марок</t>
  </si>
  <si>
    <t xml:space="preserve">Оказание услуг городской, междугородной, телефонной связи </t>
  </si>
  <si>
    <t>Оплата аренды помещения</t>
  </si>
  <si>
    <t>Аренда помещения для отдела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(г. Тараз)</t>
  </si>
  <si>
    <t>Прочие товары, подписка на периодические издания на 2012 год</t>
  </si>
  <si>
    <t>Услуги связи для Межрегиональной  инспекции Агентства Республики Казахстан по защите конкуренции (Антимонопольное агентство) по Атырауской и Мангистауской областям (г. Актау)</t>
  </si>
  <si>
    <t>Услуги связи для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 (г. Шымкент)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</si>
  <si>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 (г. Тараз)</t>
  </si>
  <si>
    <t xml:space="preserve">Услуги связи для "Межрегиональной инспекции Агентства Республики Казахстан по защите конкуренции (Антимонопольное агентство) по Костанайской и Северо-Казахстанской областям"                         (г. Костанай) </t>
  </si>
  <si>
    <t>Услуги связи для Межрегиональной инспекции Агентства Республики Казахстан по защите конкуренции (Антимонопольное агентство) по Восточно-Казахстанской и Павлодарской областям                (г. Усть-Каменогорск)</t>
  </si>
  <si>
    <t>Услуги связи для "Межрегиональной инспекции Агентства Республики Казахстан по защите конкуренции (Антимонопольное агентство) по Актюбинской и Западно-Казахстанской областям"                   (г. Актобе)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</si>
  <si>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(г. Кызылорда)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</si>
  <si>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Атырауской и Мангистауской областям"                            (г. Атырау)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</si>
  <si>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Акмолинской, Карагандинской областям и городу Астане " (г. Кокшетау)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</si>
  <si>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Акмолинской, Карагандинской областям и городу Астане " (г. Караганда)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</si>
  <si>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Алматинской области и городу Алматы                                  (г. Талдыкорган)</t>
  </si>
  <si>
    <t>Приобретение услуг базы данных "Закон"</t>
  </si>
  <si>
    <t>Приобретение услуг базы данных "Закон" (РЦПИ)</t>
  </si>
  <si>
    <t>БНЗ</t>
  </si>
  <si>
    <t>Ответственный секретарь Агентства ___________________ Н. Абди</t>
  </si>
  <si>
    <t>149</t>
  </si>
  <si>
    <t>147</t>
  </si>
  <si>
    <t>139</t>
  </si>
  <si>
    <t>142</t>
  </si>
  <si>
    <t>Услуги по изготовлению открыток</t>
  </si>
  <si>
    <t>Изготовление открыток</t>
  </si>
  <si>
    <t>Предоставление услуг видеоконференцсвязи</t>
  </si>
  <si>
    <t>Услуги видеоконференцсвязи</t>
  </si>
  <si>
    <t xml:space="preserve">Курсы по изучению иностранного языка </t>
  </si>
  <si>
    <t xml:space="preserve">Курсы английского языка. Обучение в группе, 1 курс, 3 часа в неделю. </t>
  </si>
  <si>
    <t>Пресс-досье</t>
  </si>
  <si>
    <t xml:space="preserve">Информационные услуги </t>
  </si>
  <si>
    <t>141</t>
  </si>
  <si>
    <t>г. Астана, ул.Орынбор 8, Зд."Дом Министерств", 4-подъезд, АЗК</t>
  </si>
  <si>
    <t>г. Костанай                                     (пр. Аль-Фараби,)</t>
  </si>
  <si>
    <t xml:space="preserve"> г. Актау (4 мкр,)</t>
  </si>
  <si>
    <t>г. Шымкент (пр. Тауке хана)</t>
  </si>
  <si>
    <t>г. Кызылорда (ул. Муратбаева)</t>
  </si>
  <si>
    <t>г. Атырау (мкр. Авангард )</t>
  </si>
  <si>
    <t>г. Павлодар (ул. Каирбаева)</t>
  </si>
  <si>
    <t>г. Алматы (ул. Мауленова)</t>
  </si>
  <si>
    <t>г. Петропавловск</t>
  </si>
  <si>
    <t>г. Тараз (ул.Сулейменова)</t>
  </si>
  <si>
    <t>г.  Актобе                                              (пр. Санкибай батыра, )</t>
  </si>
  <si>
    <t>г. Уральск                                              (ул. Достык-Дружба)</t>
  </si>
  <si>
    <t>г. Кокшетау</t>
  </si>
  <si>
    <t>г. Караганда</t>
  </si>
  <si>
    <t>(г. Талдыкорган)</t>
  </si>
  <si>
    <t>в течении года</t>
  </si>
  <si>
    <t>№ п/п.</t>
  </si>
  <si>
    <t>шт./комп</t>
  </si>
  <si>
    <t>2013 год</t>
  </si>
  <si>
    <t>(тыс. тенге)</t>
  </si>
  <si>
    <t>шт.</t>
  </si>
  <si>
    <t>г. Астана, ул. Бейбитшилик, д.4</t>
  </si>
  <si>
    <t>г. Актобе</t>
  </si>
  <si>
    <t xml:space="preserve">г. Алматы </t>
  </si>
  <si>
    <t>г. Атырау</t>
  </si>
  <si>
    <t xml:space="preserve">г. Костанай                                     </t>
  </si>
  <si>
    <t xml:space="preserve">г. Усть-Каменогорск                         </t>
  </si>
  <si>
    <t>услуга</t>
  </si>
  <si>
    <t>г. Костанай (пр. Аль-Фараби)</t>
  </si>
  <si>
    <t>г. Актау (мкр. 23)</t>
  </si>
  <si>
    <t>г. Актобе (пр. Санкибай батыра)</t>
  </si>
  <si>
    <t>4</t>
  </si>
  <si>
    <t>1</t>
  </si>
  <si>
    <t>Приобретение ГСМ  бензин марки АИ-93              ( в талонах) для отдела межрегиональной инспекции Агентства Республики Казахстан по защите конкуренции (Антимонопольное агентство) по Атырауской и Мангистауской областям" (г. Атырау)</t>
  </si>
  <si>
    <t>г. Атырау                                              (мкр. Авангард )</t>
  </si>
  <si>
    <t>г. Костанай                                            (пр. Аль-Фараби,)</t>
  </si>
  <si>
    <t xml:space="preserve">г. Астана, ул. Бейбітшилик, д. 4 </t>
  </si>
  <si>
    <t>Приобретение ГСМ  бензин марки АИ-93                ( в талонах) для Межрегиональной инспекции Агентства Республики Казахстан по защите конкуренции (Антимонопольное агентство) по Акмолинской, Карагандинской областям и городу Астане (г.Астана)</t>
  </si>
  <si>
    <r>
      <t>м.</t>
    </r>
    <r>
      <rPr>
        <sz val="12"/>
        <rFont val="Arial Cyr"/>
        <family val="0"/>
      </rPr>
      <t>²</t>
    </r>
  </si>
  <si>
    <t>85.5</t>
  </si>
  <si>
    <t>125</t>
  </si>
  <si>
    <t>75.6</t>
  </si>
  <si>
    <t>г. Усть-Каменогорск                         (ул. Мызы 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</si>
  <si>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Актюбинской и Западно-Казахстанской областям"                                  (г. Уральск)</t>
  </si>
  <si>
    <t>Услуги связи для Межрегиональной инспекции Агентства Республики Казахстан по защите конкуренции (Антимонопольное агентство) по Алматинской области и городу Алматы (г. Алматы)</t>
  </si>
  <si>
    <t>мес.</t>
  </si>
  <si>
    <t>12</t>
  </si>
  <si>
    <t>111</t>
  </si>
  <si>
    <t>шт./комп.</t>
  </si>
  <si>
    <t>г. Актобе                                               (пр. Санкибай батыра, )</t>
  </si>
  <si>
    <t>3</t>
  </si>
  <si>
    <t>2</t>
  </si>
  <si>
    <t>Услуги по переплету служебной документации</t>
  </si>
  <si>
    <t>-</t>
  </si>
  <si>
    <t>Оплата коммунальных услуг (энергоснабжения)                   г. Талдыкорган</t>
  </si>
  <si>
    <t>Оплата коммунальных услуг (энергоснабжения) г. Талдыкорган</t>
  </si>
  <si>
    <t>г. Талдыкорган</t>
  </si>
  <si>
    <t>Оплата коммунальных услуг (водоснабжение)                   г. Талдыкорган</t>
  </si>
  <si>
    <t>Оплата коммунальных услуг (водоснабжение) г. Талдыкорган</t>
  </si>
  <si>
    <t>Оплата коммунальных услуг (теплоснабжения)                   г. Талдыкорган</t>
  </si>
  <si>
    <t>Оплата коммунальных услуг (теплоснабжения) г. Талдыкорган</t>
  </si>
  <si>
    <t>г. Тараз</t>
  </si>
  <si>
    <t>Оплата коммунальных услуг (теплоснабжения)                                                       г. Тараз</t>
  </si>
  <si>
    <t>Оплата коммунальных услуг (водоснабжение)                                 г. Тараз</t>
  </si>
  <si>
    <t>Оплата коммунальных услуг (водоснабжение) г. Тараз</t>
  </si>
  <si>
    <t>Оплата коммунальных услуг (теплоснабжения) г. Тараз</t>
  </si>
  <si>
    <t>Оплата коммунальных услуг (теплоснабжения)                     г. Кокшетау</t>
  </si>
  <si>
    <t>Оплата коммунальных услуг (теплоснабжения) г. Кокшетау</t>
  </si>
  <si>
    <t>Оплата коммунальных услуг (энергоснабжение) г. Кокшетау</t>
  </si>
  <si>
    <t>Оплата коммунальных услуг (энергоснабжение)                     г. Кокшетау</t>
  </si>
  <si>
    <t>Оплата коммунальных услуг (энергоснабжения)                                                       г. Тараз</t>
  </si>
  <si>
    <t>Оплата коммунальных услуг (энергоснабжения) г. Тараз</t>
  </si>
  <si>
    <t>Оплата коммунальных услуг (водоснабжение)                                 г. Караганда</t>
  </si>
  <si>
    <t>Оплата коммунальных услуг (теплоснабжения)                                                       г. Караганда</t>
  </si>
  <si>
    <t>Оплата коммунальных услуг (водоснабжение) г. Караганда</t>
  </si>
  <si>
    <t>Оплата коммунальных услуг (теплоснабжения) г. Караганда</t>
  </si>
  <si>
    <t>Оплата коммунальных услуг (водоснабжение)                     г. Кокшетау</t>
  </si>
  <si>
    <t>Оплата коммунальных услуг (водоснабжение) г. Кокшетау</t>
  </si>
  <si>
    <t xml:space="preserve">г. Петропавловск </t>
  </si>
  <si>
    <t>Оплата коммунальных услуг                                     (водоснабжение, энергоснабжение и теплоснабжения) г. Петропавловск</t>
  </si>
  <si>
    <t>Оплата коммунальных услуг (водоснабжение, энергоснабжение и теплоснабжения)                                          г. Петропавловск</t>
  </si>
  <si>
    <t>Главный бухгалтер ______________________ А. Әбдірахман</t>
  </si>
  <si>
    <t>товар</t>
  </si>
  <si>
    <t>Услуги связи для отдела межрегиональной инспекции Агентства Республики Казахстан по защите конкуренции (Антимонопольное агентство) по Костанайской и Северо-Казахстанской областям "                  (г. Петропавловск)</t>
  </si>
  <si>
    <t>Усть-Каменогорск (ул. Мызы)</t>
  </si>
  <si>
    <t>г. Уральск                                              (пр. Достык-Дружба)</t>
  </si>
  <si>
    <t>5</t>
  </si>
  <si>
    <t>8</t>
  </si>
  <si>
    <t>17</t>
  </si>
  <si>
    <t>33</t>
  </si>
  <si>
    <t>Кабельное телевидение</t>
  </si>
  <si>
    <t>ОИ</t>
  </si>
  <si>
    <t>Сумма, планируемая для закупки *                       (тыс. тенге)</t>
  </si>
  <si>
    <t xml:space="preserve"> Согласно Приложения 1</t>
  </si>
  <si>
    <t>г. Шымкент</t>
  </si>
  <si>
    <t xml:space="preserve"> Согласно Приложения 2</t>
  </si>
  <si>
    <t>Предоставление обновлений (годовая подписка) по центр. аппарату и 16 регионам</t>
  </si>
  <si>
    <t>Оплата коммунальных услуг (энергоснабжения)                                                       г. Караганда</t>
  </si>
  <si>
    <t>Оплата коммунальных услуг (энергоснабжения) г. Караганда</t>
  </si>
  <si>
    <t xml:space="preserve"> Согласно Приложения 4</t>
  </si>
  <si>
    <t>Территориальные подразделения</t>
  </si>
  <si>
    <t>Приобретение ГСМ для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                        (г. Шымкент)</t>
  </si>
  <si>
    <t>Услуги связи для отдела межрегиональной инспекции Агентства Республики Казахстан по защите конкуренции (Антимонопольное агентство) по Восточно-Казахстанской и Павлодарской областям"              (г. Павлодар)</t>
  </si>
  <si>
    <t>Агентство Республики Казахстан по защите конкуренции (Антимонопольное агентство)</t>
  </si>
  <si>
    <t xml:space="preserve">Утвержден приказом Агентства Республики Казахстан по защите конкуренции </t>
  </si>
  <si>
    <r>
      <t xml:space="preserve">БНЗ - </t>
    </r>
    <r>
      <rPr>
        <sz val="12"/>
        <rFont val="Times New Roman"/>
        <family val="1"/>
      </rPr>
      <t>без применения норм закона</t>
    </r>
  </si>
  <si>
    <r>
      <t>К</t>
    </r>
    <r>
      <rPr>
        <sz val="12"/>
        <rFont val="Times New Roman"/>
        <family val="1"/>
      </rPr>
      <t xml:space="preserve"> - конкурс</t>
    </r>
  </si>
  <si>
    <r>
      <t>ОИ</t>
    </r>
    <r>
      <rPr>
        <sz val="12"/>
        <rFont val="Times New Roman"/>
        <family val="1"/>
      </rPr>
      <t xml:space="preserve"> - из одного источника</t>
    </r>
  </si>
  <si>
    <r>
      <t>ЦП</t>
    </r>
    <r>
      <rPr>
        <sz val="12"/>
        <rFont val="Times New Roman"/>
        <family val="1"/>
      </rPr>
      <t xml:space="preserve"> - запрос ценовых предложений</t>
    </r>
  </si>
  <si>
    <t>г. Усть-Каменогорск                                  (ул. Мызы )</t>
  </si>
  <si>
    <t>4600</t>
  </si>
  <si>
    <t>3800</t>
  </si>
  <si>
    <t>4400</t>
  </si>
  <si>
    <t>литр</t>
  </si>
  <si>
    <t>Услуги по предоставлению доступа к сети интернет для МРИ по Акмолинской, Карагандинской областям и городу Астана</t>
  </si>
  <si>
    <t>Услуга</t>
  </si>
  <si>
    <t>В течении года</t>
  </si>
  <si>
    <t>г.Астана. ул. Бейбитшилик,д. 4</t>
  </si>
  <si>
    <t>Аренда помещения для отдела межрегиональной инспекции Агентства Республики Казахстан по защите конкуренции (Антимонопольное агентство) по Алматинской области и городу Алматы (г. Талдыкорган)</t>
  </si>
  <si>
    <t>м²</t>
  </si>
  <si>
    <t>г. Талдыкорган ул. Жансугурова д. 111</t>
  </si>
  <si>
    <t>Услуги по сопровождению web сайта Агентства на платформе CMS Irsite</t>
  </si>
  <si>
    <t>г. Астана. ул. Орынбор 8,                Зд. «Дом Министерств»                  4-подъезд, АЗК</t>
  </si>
  <si>
    <t>Сентябрь</t>
  </si>
  <si>
    <t xml:space="preserve"> (Антимонопольное агентство) №  -ОД  от  ноября   2011 г. </t>
  </si>
  <si>
    <t>Услуги связи по центральному аппарату Агентства</t>
  </si>
  <si>
    <t>Аренда помещения для отдела межрегиональной инспекции Агентства Республики Казахстан по защите конкуренции (Антимонопольное агентство)  по Акмолинской, Карагандинской областям и городу Астане" (г. Астана)</t>
  </si>
  <si>
    <t>г. Астана</t>
  </si>
  <si>
    <t>2014 год</t>
  </si>
  <si>
    <t xml:space="preserve">Цифровой копировальный аппарат </t>
  </si>
  <si>
    <t>Планшетный сканер</t>
  </si>
  <si>
    <t>411</t>
  </si>
  <si>
    <t>DVD рекордер</t>
  </si>
  <si>
    <t>Факсовый аппарат</t>
  </si>
  <si>
    <t>Принтер</t>
  </si>
  <si>
    <t>Территориальные подразделения Агентства</t>
  </si>
  <si>
    <t>Центральный аппарат и территориальные подразделения Агентства</t>
  </si>
  <si>
    <t>Сертификация оборудования ЕСЭДО на соответствие техническим требованиям</t>
  </si>
  <si>
    <t>185</t>
  </si>
  <si>
    <t>153</t>
  </si>
  <si>
    <t>Аренда помещении для Межрегиональной инспекции Агентства Республики Казахстан по защите конкуренции (Антимонопольное агентство) по Жамбылской, Кызылординской и Южно-Казахстанской областям"(г. Шымкент)</t>
  </si>
  <si>
    <t>1 программа</t>
  </si>
  <si>
    <t>2 программа</t>
  </si>
  <si>
    <t>Уточненный годовой план государственных закупок товаров, работ и услуг на 2012 год</t>
  </si>
  <si>
    <t>г. Астана, ул. Орынбор 8, Зд."Дом Министерств", 4-подъезд, АЗК</t>
  </si>
  <si>
    <t>Производство и размещение в эфире телеканала видеоролика на тему:"Предупреждение нарушений антимонопольного законодательства"</t>
  </si>
  <si>
    <t>Видеоролик "Предупреждение нарушений антимонопольного законодательства"</t>
  </si>
  <si>
    <t>Услуги по изготовлению и выпуску ежемесячного журнала, учебно-методического пособия по зашите прав потребителей</t>
  </si>
  <si>
    <t>(Изготовление фирменных бланков и приказов, папок-беговок, фишек для резолюции,  папки на подпись). В рамках мероприятий, направленных на пропаганду конкуренции (Изготовление банеров, брошюр, календарей, слайдов, бэйджей, папоки, ручки и блокноты с логотипом АЗК)</t>
  </si>
  <si>
    <t>Трансляция еженедельной телепередачи по потребительскому образованию "Азбука потребителя по Республике Казахстан"</t>
  </si>
  <si>
    <r>
      <t>м</t>
    </r>
    <r>
      <rPr>
        <sz val="12"/>
        <rFont val="Arial Cyr"/>
        <family val="0"/>
      </rPr>
      <t>³</t>
    </r>
  </si>
  <si>
    <r>
      <t>м</t>
    </r>
    <r>
      <rPr>
        <sz val="12"/>
        <rFont val="Arial Cyr"/>
        <family val="0"/>
      </rPr>
      <t>²</t>
    </r>
  </si>
  <si>
    <t>ЦП/ТБ</t>
  </si>
  <si>
    <t xml:space="preserve"> подпрограмма 103 «Проведение социологических, аналитических исследований и оказание консалтинговых услуг»</t>
  </si>
  <si>
    <t>подпрограмма 104 «Обеспечение функционирования информационных систем и информационно-техническое обеспечение государственных органов»</t>
  </si>
  <si>
    <t>Итого по  программе 100</t>
  </si>
  <si>
    <t>Итого по  подпрограмме 103</t>
  </si>
  <si>
    <t>Итого по  программе 104</t>
  </si>
  <si>
    <t xml:space="preserve"> подрограмма 100 «Обеспечение деятельности уполномоченного органа в области защиты конкуренции, ограничению монополистической деятельности и недопущению недобросовестной конкуренции»</t>
  </si>
  <si>
    <t>Приобретение канцелярских товаров (Территориальные органы)</t>
  </si>
  <si>
    <t>Приобретение канцелярских товаров                                        (Центральный аппарат)</t>
  </si>
  <si>
    <t>Канцелярские товары                                         (Территориальные органы)</t>
  </si>
  <si>
    <t>Канцелярские товары                                                          (Центральный аппарат)</t>
  </si>
  <si>
    <t>Услуги по повышению квалификации государственных служащих                                         (государственный язык)</t>
  </si>
  <si>
    <t>Курсы по повышению квалификации государственных служащих (МСФО)</t>
  </si>
  <si>
    <t>0</t>
  </si>
  <si>
    <t>ТБ</t>
  </si>
  <si>
    <t xml:space="preserve"> Согласно Приложения 5</t>
  </si>
  <si>
    <t xml:space="preserve"> Согласно Приложения6</t>
  </si>
  <si>
    <t xml:space="preserve">ЦП </t>
  </si>
  <si>
    <r>
      <t xml:space="preserve">ТБ - </t>
    </r>
    <r>
      <rPr>
        <sz val="12"/>
        <rFont val="Times New Roman"/>
        <family val="1"/>
      </rPr>
      <t>через товарные биржи</t>
    </r>
  </si>
  <si>
    <t>6</t>
  </si>
  <si>
    <t>7</t>
  </si>
  <si>
    <t>9</t>
  </si>
  <si>
    <t>10</t>
  </si>
  <si>
    <t>11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</si>
  <si>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</si>
  <si>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</si>
  <si>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</si>
  <si>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</si>
  <si>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</si>
  <si>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</si>
  <si>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</si>
  <si>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</si>
  <si>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</si>
  <si>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</si>
  <si>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</si>
  <si>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</si>
  <si>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</si>
  <si>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</si>
  <si>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</si>
  <si>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</si>
  <si>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</si>
  <si>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</si>
  <si>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</si>
  <si>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</si>
  <si>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</si>
  <si>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</si>
  <si>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</si>
  <si>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</si>
  <si>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</si>
  <si>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</si>
  <si>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</si>
  <si>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</si>
  <si>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</si>
  <si>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</si>
  <si>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</si>
  <si>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</si>
  <si>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</si>
  <si>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</si>
  <si>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</si>
  <si>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</si>
  <si>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</si>
  <si>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</si>
  <si>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</si>
  <si>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</si>
  <si>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</si>
  <si>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</si>
  <si>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</si>
  <si>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</si>
  <si>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</si>
  <si>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</si>
  <si>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</si>
  <si>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</si>
  <si>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</si>
  <si>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</si>
  <si>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</si>
  <si>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</si>
  <si>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</si>
  <si>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</si>
  <si>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</si>
  <si>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</si>
  <si>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</si>
  <si>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</si>
  <si>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</si>
  <si>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</si>
  <si>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</si>
  <si>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</si>
  <si>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</si>
  <si>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ЭК</t>
  </si>
  <si>
    <t>Трансляция ежемесячной телепередачи по потребительскому образованию "Азбука потребителя по Республике Казахстан"</t>
  </si>
  <si>
    <t>Услуги по изготовлению и выпуску ежеквартального журнала, учебно-методического пособия по зашите прав потребителей</t>
  </si>
  <si>
    <t xml:space="preserve"> подпрограмма 100 «Обеспечение деятельности уполномоченного органа в области защиты конкуренции, ограничению монополистической деятельности и недопущению недобросовестной конкуренции»</t>
  </si>
  <si>
    <t>Сканер</t>
  </si>
  <si>
    <t>192</t>
  </si>
  <si>
    <t>220</t>
  </si>
  <si>
    <t>(Изготовление фирменных бланков и приказов, папок-беговок, фишек для резолюции,  папки на подпись). В рамках мероприятий, направленных на пропаганду конкуренции (Изготовление баннеров, брошюр, буклетов, календарей, слайдов, бейджей, папок с логотипом АЗК, ручек и блокнотов)</t>
  </si>
  <si>
    <t>Прочие товары, подписка на периодические издания на 2013 год</t>
  </si>
  <si>
    <t>43-1</t>
  </si>
  <si>
    <t xml:space="preserve">Услуги по аренде автотранспортных средств                                                                                                                      </t>
  </si>
  <si>
    <t>Наличие на праве собственности технически исправных 2-х пассажирских автотранспортных средств (вместимостью не менее 18 посадочных мест) с квалифицированными водителями соответствующей категории, для осуществления перевозки работников Агентства в соответствии с графиком.</t>
  </si>
  <si>
    <t>143</t>
  </si>
  <si>
    <t>Исключен</t>
  </si>
  <si>
    <r>
      <t xml:space="preserve">К - </t>
    </r>
    <r>
      <rPr>
        <sz val="12"/>
        <rFont val="Times New Roman"/>
        <family val="1"/>
      </rPr>
      <t>конкурс</t>
    </r>
  </si>
  <si>
    <t>К</t>
  </si>
  <si>
    <t>г. Астана, ул. Орынбор 8, Зд."Дом Министерств",                        4-подъезд, АЗК</t>
  </si>
  <si>
    <t>г. Астана, ул. Орынбор 8, Зд."Дом Министерств",                                        4-подъезд, АЗК</t>
  </si>
  <si>
    <t>Услуги по изготовлению и выпуску ежеквартального  журнала по защите прав потребителей</t>
  </si>
  <si>
    <t>Услуги по изготовлению и выпуску учебно-методического пособия по защите прав потребителей</t>
  </si>
  <si>
    <t>42-1</t>
  </si>
  <si>
    <r>
      <t xml:space="preserve">ЭК - </t>
    </r>
    <r>
      <rPr>
        <sz val="12"/>
        <rFont val="Times New Roman"/>
        <family val="1"/>
      </rPr>
      <t>электронный конкурс</t>
    </r>
  </si>
  <si>
    <t>160</t>
  </si>
  <si>
    <t>91</t>
  </si>
  <si>
    <t>145</t>
  </si>
  <si>
    <t>Приобретение мебели (Кабинет руководителя)</t>
  </si>
  <si>
    <t>Апрель</t>
  </si>
  <si>
    <t>43-2</t>
  </si>
  <si>
    <t>Аренда легкового автомобиля</t>
  </si>
  <si>
    <t>43-3</t>
  </si>
  <si>
    <t>43-4</t>
  </si>
  <si>
    <t>43-5</t>
  </si>
  <si>
    <t>43-6</t>
  </si>
  <si>
    <t>43-7</t>
  </si>
  <si>
    <t>г. Актау, мкр.23,зд.100</t>
  </si>
  <si>
    <t>43-8</t>
  </si>
  <si>
    <t>43-9</t>
  </si>
  <si>
    <t>г. Тараз, ул. Желтоксан, д. 78</t>
  </si>
  <si>
    <t>г. Уральскул. Достык, 215</t>
  </si>
  <si>
    <t>г. Павлодар, ул. Ленина, д. 153</t>
  </si>
  <si>
    <t>г. Петропавлоск,                                   ул. К. Сутюшева, д. 58</t>
  </si>
  <si>
    <t>43-10</t>
  </si>
  <si>
    <t>г. Талдыкорган,                                      ул. Жансугурова,  д. 111</t>
  </si>
  <si>
    <t>г. Кызылорда,                                          ул. Муратбаева, д. 13</t>
  </si>
  <si>
    <t>г. Караганда, ул. Костенко, д. 6</t>
  </si>
  <si>
    <t>г. Кокшетау,                                           ул. Ауэзова, д. 230</t>
  </si>
  <si>
    <t>Приобретение сейфа</t>
  </si>
  <si>
    <t>43-11</t>
  </si>
  <si>
    <t>Установка и наладка охранной сигнализации</t>
  </si>
  <si>
    <t>43-12</t>
  </si>
  <si>
    <t>Изготовление вывески</t>
  </si>
  <si>
    <t>Приобретение многофункционального устройства</t>
  </si>
  <si>
    <t>Приобретение телефонного аппарата (ID Fhone)</t>
  </si>
  <si>
    <t>Приобретение телефонного аппарата                           (ID Fhone)</t>
  </si>
  <si>
    <t>148.6</t>
  </si>
  <si>
    <t>102.5</t>
  </si>
  <si>
    <t>3-1</t>
  </si>
  <si>
    <t>3-2</t>
  </si>
  <si>
    <t>3-3</t>
  </si>
  <si>
    <t xml:space="preserve"> (Антимонопольное агентство) №148 -ОД  от  17.04.2012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</si>
</sst>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_р_."/>
    <numFmt numFmtId="180" formatCode="#,##0.000"/>
    <numFmt numFmtId="181" formatCode="0.000%"/>
    <numFmt numFmtId="182" formatCode="0.0%"/>
    <numFmt numFmtId="183" formatCode="0.0000"/>
    <numFmt numFmtId="184" formatCode="0.00000"/>
    <numFmt numFmtId="185" formatCode="#,##0_р_."/>
    <numFmt numFmtId="186" formatCode="_-* #,##0.0_р_._-;\-* #,##0.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24" fillId="24" borderId="0" xfId="0" applyNumberFormat="1" applyFont="1" applyFill="1" applyBorder="1" applyAlignment="1">
      <alignment horizontal="center" vertical="center" wrapText="1"/>
    </xf>
    <xf numFmtId="0" fontId="21" fillId="24" borderId="10" xfId="53" applyFont="1" applyFill="1" applyBorder="1" applyAlignment="1">
      <alignment horizontal="left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24" borderId="11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176" fontId="21" fillId="24" borderId="0" xfId="0" applyNumberFormat="1" applyFont="1" applyFill="1" applyBorder="1" applyAlignment="1">
      <alignment horizontal="left" vertical="center"/>
    </xf>
    <xf numFmtId="176" fontId="21" fillId="24" borderId="0" xfId="0" applyNumberFormat="1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left" vertical="center" wrapText="1"/>
    </xf>
    <xf numFmtId="176" fontId="29" fillId="24" borderId="10" xfId="0" applyNumberFormat="1" applyFont="1" applyFill="1" applyBorder="1" applyAlignment="1">
      <alignment horizontal="center" vertical="center" textRotation="90" wrapText="1"/>
    </xf>
    <xf numFmtId="0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1" fillId="24" borderId="12" xfId="53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3" fontId="21" fillId="24" borderId="11" xfId="0" applyNumberFormat="1" applyFont="1" applyFill="1" applyBorder="1" applyAlignment="1">
      <alignment horizontal="center" vertical="center" wrapText="1"/>
    </xf>
    <xf numFmtId="3" fontId="21" fillId="24" borderId="10" xfId="53" applyNumberFormat="1" applyFont="1" applyFill="1" applyBorder="1" applyAlignment="1">
      <alignment horizontal="left" vertical="center" wrapText="1"/>
      <protection/>
    </xf>
    <xf numFmtId="3" fontId="21" fillId="24" borderId="10" xfId="53" applyNumberFormat="1" applyFont="1" applyFill="1" applyBorder="1" applyAlignment="1">
      <alignment horizontal="center" vertical="center" wrapText="1"/>
      <protection/>
    </xf>
    <xf numFmtId="3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vertical="center" wrapText="1"/>
    </xf>
    <xf numFmtId="176" fontId="30" fillId="24" borderId="10" xfId="0" applyNumberFormat="1" applyFont="1" applyFill="1" applyBorder="1" applyAlignment="1">
      <alignment horizontal="center" vertical="center" textRotation="90" wrapText="1"/>
    </xf>
    <xf numFmtId="176" fontId="21" fillId="24" borderId="10" xfId="53" applyNumberFormat="1" applyFont="1" applyFill="1" applyBorder="1" applyAlignment="1">
      <alignment horizontal="center" vertical="center" wrapText="1"/>
      <protection/>
    </xf>
    <xf numFmtId="176" fontId="24" fillId="24" borderId="13" xfId="0" applyNumberFormat="1" applyFont="1" applyFill="1" applyBorder="1" applyAlignment="1">
      <alignment vertical="center" wrapText="1"/>
    </xf>
    <xf numFmtId="176" fontId="24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76" fontId="24" fillId="24" borderId="10" xfId="0" applyNumberFormat="1" applyFont="1" applyFill="1" applyBorder="1" applyAlignment="1">
      <alignment vertical="center" wrapText="1"/>
    </xf>
    <xf numFmtId="176" fontId="23" fillId="24" borderId="14" xfId="0" applyNumberFormat="1" applyFont="1" applyFill="1" applyBorder="1" applyAlignment="1">
      <alignment horizontal="left" vertical="center"/>
    </xf>
    <xf numFmtId="176" fontId="24" fillId="24" borderId="0" xfId="0" applyNumberFormat="1" applyFont="1" applyFill="1" applyBorder="1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3" fontId="21" fillId="24" borderId="0" xfId="0" applyNumberFormat="1" applyFont="1" applyFill="1" applyBorder="1" applyAlignment="1">
      <alignment vertical="center"/>
    </xf>
    <xf numFmtId="176" fontId="22" fillId="24" borderId="0" xfId="0" applyNumberFormat="1" applyFont="1" applyFill="1" applyBorder="1" applyAlignment="1">
      <alignment horizontal="left" vertical="center"/>
    </xf>
    <xf numFmtId="176" fontId="24" fillId="24" borderId="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vertical="center"/>
    </xf>
    <xf numFmtId="1" fontId="21" fillId="24" borderId="0" xfId="0" applyNumberFormat="1" applyFont="1" applyFill="1" applyBorder="1" applyAlignment="1">
      <alignment horizontal="center" vertical="center"/>
    </xf>
    <xf numFmtId="176" fontId="28" fillId="24" borderId="0" xfId="0" applyNumberFormat="1" applyFont="1" applyFill="1" applyBorder="1" applyAlignment="1">
      <alignment horizontal="center" vertical="center"/>
    </xf>
    <xf numFmtId="3" fontId="22" fillId="24" borderId="0" xfId="0" applyNumberFormat="1" applyFont="1" applyFill="1" applyBorder="1" applyAlignment="1">
      <alignment horizontal="center" vertical="center"/>
    </xf>
    <xf numFmtId="176" fontId="32" fillId="24" borderId="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176" fontId="24" fillId="24" borderId="0" xfId="0" applyNumberFormat="1" applyFont="1" applyFill="1" applyBorder="1" applyAlignment="1">
      <alignment horizontal="left" vertical="center"/>
    </xf>
    <xf numFmtId="3" fontId="21" fillId="24" borderId="0" xfId="0" applyNumberFormat="1" applyFont="1" applyFill="1" applyBorder="1" applyAlignment="1">
      <alignment horizontal="center" vertical="center"/>
    </xf>
    <xf numFmtId="3" fontId="31" fillId="24" borderId="0" xfId="0" applyNumberFormat="1" applyFont="1" applyFill="1" applyBorder="1" applyAlignment="1">
      <alignment horizontal="center" vertical="center"/>
    </xf>
    <xf numFmtId="176" fontId="21" fillId="25" borderId="10" xfId="0" applyNumberFormat="1" applyFont="1" applyFill="1" applyBorder="1" applyAlignment="1">
      <alignment horizontal="center" vertical="center" wrapText="1"/>
    </xf>
    <xf numFmtId="176" fontId="31" fillId="24" borderId="0" xfId="0" applyNumberFormat="1" applyFont="1" applyFill="1" applyBorder="1" applyAlignment="1">
      <alignment horizontal="center" vertical="center" wrapText="1"/>
    </xf>
    <xf numFmtId="176" fontId="34" fillId="24" borderId="10" xfId="0" applyNumberFormat="1" applyFont="1" applyFill="1" applyBorder="1" applyAlignment="1">
      <alignment horizontal="center" vertical="center" wrapText="1"/>
    </xf>
    <xf numFmtId="176" fontId="34" fillId="24" borderId="11" xfId="0" applyNumberFormat="1" applyFont="1" applyFill="1" applyBorder="1" applyAlignment="1">
      <alignment horizontal="center" vertical="center" wrapText="1"/>
    </xf>
    <xf numFmtId="176" fontId="35" fillId="24" borderId="10" xfId="0" applyNumberFormat="1" applyFont="1" applyFill="1" applyBorder="1" applyAlignment="1">
      <alignment horizontal="center" vertical="center" wrapText="1"/>
    </xf>
    <xf numFmtId="176" fontId="34" fillId="22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3" fillId="24" borderId="0" xfId="0" applyNumberFormat="1" applyFont="1" applyFill="1" applyBorder="1" applyAlignment="1">
      <alignment horizontal="left" vertical="center"/>
    </xf>
    <xf numFmtId="176" fontId="21" fillId="24" borderId="11" xfId="0" applyNumberFormat="1" applyFont="1" applyFill="1" applyBorder="1" applyAlignment="1">
      <alignment horizontal="left" vertical="center" wrapText="1"/>
    </xf>
    <xf numFmtId="176" fontId="24" fillId="24" borderId="12" xfId="0" applyNumberFormat="1" applyFont="1" applyFill="1" applyBorder="1" applyAlignment="1">
      <alignment vertical="center" wrapText="1"/>
    </xf>
    <xf numFmtId="176" fontId="24" fillId="24" borderId="12" xfId="0" applyNumberFormat="1" applyFont="1" applyFill="1" applyBorder="1" applyAlignment="1">
      <alignment horizontal="center" vertical="center" wrapText="1"/>
    </xf>
    <xf numFmtId="3" fontId="21" fillId="24" borderId="12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176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53" applyFont="1" applyFill="1" applyBorder="1" applyAlignment="1">
      <alignment horizontal="center" vertical="center" wrapText="1"/>
      <protection/>
    </xf>
    <xf numFmtId="176" fontId="21" fillId="24" borderId="12" xfId="0" applyNumberFormat="1" applyFont="1" applyFill="1" applyBorder="1" applyAlignment="1">
      <alignment horizontal="center" vertical="center" wrapText="1"/>
    </xf>
    <xf numFmtId="176" fontId="29" fillId="24" borderId="12" xfId="0" applyNumberFormat="1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 textRotation="90" wrapText="1"/>
    </xf>
    <xf numFmtId="176" fontId="32" fillId="24" borderId="0" xfId="0" applyNumberFormat="1" applyFont="1" applyFill="1" applyBorder="1" applyAlignment="1">
      <alignment horizontal="center" vertical="center"/>
    </xf>
    <xf numFmtId="3" fontId="22" fillId="24" borderId="0" xfId="0" applyNumberFormat="1" applyFont="1" applyFill="1" applyBorder="1" applyAlignment="1">
      <alignment horizontal="center" vertical="center"/>
    </xf>
    <xf numFmtId="176" fontId="23" fillId="24" borderId="13" xfId="0" applyNumberFormat="1" applyFont="1" applyFill="1" applyBorder="1" applyAlignment="1">
      <alignment horizontal="center" vertical="center" wrapText="1"/>
    </xf>
    <xf numFmtId="176" fontId="23" fillId="24" borderId="18" xfId="0" applyNumberFormat="1" applyFont="1" applyFill="1" applyBorder="1" applyAlignment="1">
      <alignment horizontal="center" vertical="center" wrapText="1"/>
    </xf>
    <xf numFmtId="176" fontId="23" fillId="24" borderId="19" xfId="0" applyNumberFormat="1" applyFont="1" applyFill="1" applyBorder="1" applyAlignment="1">
      <alignment horizontal="center" vertical="center" wrapText="1"/>
    </xf>
    <xf numFmtId="176" fontId="21" fillId="24" borderId="14" xfId="0" applyNumberFormat="1" applyFont="1" applyFill="1" applyBorder="1" applyAlignment="1">
      <alignment horizontal="center" vertical="center"/>
    </xf>
    <xf numFmtId="176" fontId="24" fillId="24" borderId="13" xfId="0" applyNumberFormat="1" applyFont="1" applyFill="1" applyBorder="1" applyAlignment="1">
      <alignment horizontal="center" vertical="center" wrapText="1"/>
    </xf>
    <xf numFmtId="176" fontId="24" fillId="24" borderId="18" xfId="0" applyNumberFormat="1" applyFont="1" applyFill="1" applyBorder="1" applyAlignment="1">
      <alignment horizontal="center" vertical="center" wrapText="1"/>
    </xf>
    <xf numFmtId="176" fontId="24" fillId="24" borderId="19" xfId="0" applyNumberFormat="1" applyFont="1" applyFill="1" applyBorder="1" applyAlignment="1">
      <alignment horizontal="center" vertical="center" wrapText="1"/>
    </xf>
    <xf numFmtId="176" fontId="24" fillId="24" borderId="13" xfId="0" applyNumberFormat="1" applyFont="1" applyFill="1" applyBorder="1" applyAlignment="1">
      <alignment horizontal="left" vertical="center" wrapText="1"/>
    </xf>
    <xf numFmtId="176" fontId="24" fillId="24" borderId="18" xfId="0" applyNumberFormat="1" applyFont="1" applyFill="1" applyBorder="1" applyAlignment="1">
      <alignment horizontal="left" vertical="center" wrapText="1"/>
    </xf>
    <xf numFmtId="176" fontId="24" fillId="24" borderId="19" xfId="0" applyNumberFormat="1" applyFont="1" applyFill="1" applyBorder="1" applyAlignment="1">
      <alignment horizontal="left" vertical="center" wrapText="1"/>
    </xf>
    <xf numFmtId="176" fontId="23" fillId="24" borderId="10" xfId="0" applyNumberFormat="1" applyFont="1" applyFill="1" applyBorder="1" applyAlignment="1">
      <alignment horizontal="center" vertical="center" wrapText="1"/>
    </xf>
    <xf numFmtId="176" fontId="23" fillId="24" borderId="20" xfId="0" applyNumberFormat="1" applyFont="1" applyFill="1" applyBorder="1" applyAlignment="1">
      <alignment horizontal="center" vertical="center" wrapText="1"/>
    </xf>
    <xf numFmtId="176" fontId="23" fillId="24" borderId="21" xfId="0" applyNumberFormat="1" applyFont="1" applyFill="1" applyBorder="1" applyAlignment="1">
      <alignment horizontal="center" vertical="center" wrapText="1"/>
    </xf>
    <xf numFmtId="176" fontId="23" fillId="24" borderId="22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textRotation="90" wrapText="1"/>
    </xf>
    <xf numFmtId="49" fontId="24" fillId="24" borderId="11" xfId="0" applyNumberFormat="1" applyFont="1" applyFill="1" applyBorder="1" applyAlignment="1">
      <alignment horizontal="center" vertical="center" textRotation="90"/>
    </xf>
    <xf numFmtId="49" fontId="24" fillId="24" borderId="17" xfId="0" applyNumberFormat="1" applyFont="1" applyFill="1" applyBorder="1" applyAlignment="1">
      <alignment horizontal="center" vertical="center" textRotation="90"/>
    </xf>
    <xf numFmtId="49" fontId="24" fillId="24" borderId="12" xfId="0" applyNumberFormat="1" applyFont="1" applyFill="1" applyBorder="1" applyAlignment="1">
      <alignment horizontal="center" vertical="center" textRotation="90"/>
    </xf>
    <xf numFmtId="176" fontId="21" fillId="24" borderId="0" xfId="0" applyNumberFormat="1" applyFont="1" applyFill="1" applyBorder="1" applyAlignment="1">
      <alignment horizontal="right" vertical="center"/>
    </xf>
    <xf numFmtId="1" fontId="21" fillId="24" borderId="0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center" vertical="center"/>
    </xf>
    <xf numFmtId="1" fontId="22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1" fontId="26" fillId="24" borderId="21" xfId="0" applyNumberFormat="1" applyFont="1" applyFill="1" applyBorder="1" applyAlignment="1">
      <alignment horizontal="right" vertical="center"/>
    </xf>
    <xf numFmtId="176" fontId="26" fillId="24" borderId="21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75" zoomScaleNormal="75" workbookViewId="0" topLeftCell="C1">
      <selection activeCell="H2" sqref="H2:M2"/>
    </sheetView>
  </sheetViews>
  <sheetFormatPr defaultColWidth="9.00390625" defaultRowHeight="12.75"/>
  <cols>
    <col min="1" max="1" width="6.25390625" style="16" customWidth="1"/>
    <col min="2" max="2" width="52.875" style="17" customWidth="1"/>
    <col min="3" max="3" width="11.25390625" style="18" customWidth="1"/>
    <col min="4" max="4" width="46.375" style="18" customWidth="1"/>
    <col min="5" max="5" width="10.875" style="18" customWidth="1"/>
    <col min="6" max="6" width="7.875" style="18" customWidth="1"/>
    <col min="7" max="7" width="14.125" style="18" customWidth="1"/>
    <col min="8" max="8" width="32.25390625" style="18" customWidth="1"/>
    <col min="9" max="11" width="14.00390625" style="18" customWidth="1"/>
    <col min="12" max="12" width="8.625" style="49" customWidth="1"/>
    <col min="13" max="13" width="7.125" style="16" customWidth="1"/>
    <col min="14" max="14" width="9.25390625" style="18" bestFit="1" customWidth="1"/>
    <col min="15" max="15" width="9.125" style="18" customWidth="1"/>
    <col min="16" max="17" width="10.125" style="18" bestFit="1" customWidth="1"/>
    <col min="18" max="18" width="9.25390625" style="18" bestFit="1" customWidth="1"/>
    <col min="19" max="16384" width="9.125" style="18" customWidth="1"/>
  </cols>
  <sheetData>
    <row r="1" spans="8:13" ht="15.75">
      <c r="H1" s="120" t="s">
        <v>197</v>
      </c>
      <c r="I1" s="120"/>
      <c r="J1" s="120"/>
      <c r="K1" s="120"/>
      <c r="L1" s="121"/>
      <c r="M1" s="120"/>
    </row>
    <row r="2" spans="8:13" ht="15.75">
      <c r="H2" s="120" t="s">
        <v>391</v>
      </c>
      <c r="I2" s="120"/>
      <c r="J2" s="120"/>
      <c r="K2" s="120"/>
      <c r="L2" s="121"/>
      <c r="M2" s="120"/>
    </row>
    <row r="5" spans="1:12" ht="17.25" customHeight="1">
      <c r="A5" s="122" t="s">
        <v>236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12" ht="16.5" customHeight="1">
      <c r="A6" s="122" t="s">
        <v>196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1:13" ht="16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3"/>
      <c r="M7" s="124"/>
    </row>
    <row r="8" spans="12:13" ht="15.75">
      <c r="L8" s="125" t="s">
        <v>112</v>
      </c>
      <c r="M8" s="126"/>
    </row>
    <row r="9" spans="1:13" ht="51" customHeight="1">
      <c r="A9" s="127" t="s">
        <v>109</v>
      </c>
      <c r="B9" s="128" t="s">
        <v>8</v>
      </c>
      <c r="C9" s="115" t="s">
        <v>9</v>
      </c>
      <c r="D9" s="115" t="s">
        <v>16</v>
      </c>
      <c r="E9" s="95" t="s">
        <v>10</v>
      </c>
      <c r="F9" s="95" t="s">
        <v>15</v>
      </c>
      <c r="G9" s="95" t="s">
        <v>11</v>
      </c>
      <c r="H9" s="95" t="s">
        <v>12</v>
      </c>
      <c r="I9" s="115" t="s">
        <v>185</v>
      </c>
      <c r="J9" s="115"/>
      <c r="K9" s="115"/>
      <c r="L9" s="116" t="s">
        <v>26</v>
      </c>
      <c r="M9" s="117" t="s">
        <v>25</v>
      </c>
    </row>
    <row r="10" spans="1:13" ht="31.5" customHeight="1">
      <c r="A10" s="127"/>
      <c r="B10" s="128"/>
      <c r="C10" s="115"/>
      <c r="D10" s="115"/>
      <c r="E10" s="95"/>
      <c r="F10" s="95"/>
      <c r="G10" s="95"/>
      <c r="H10" s="95"/>
      <c r="I10" s="115" t="s">
        <v>20</v>
      </c>
      <c r="J10" s="115" t="s">
        <v>111</v>
      </c>
      <c r="K10" s="115" t="s">
        <v>221</v>
      </c>
      <c r="L10" s="116"/>
      <c r="M10" s="118"/>
    </row>
    <row r="11" spans="1:13" ht="56.25" customHeight="1">
      <c r="A11" s="127"/>
      <c r="B11" s="128"/>
      <c r="C11" s="115"/>
      <c r="D11" s="115"/>
      <c r="E11" s="95"/>
      <c r="F11" s="95"/>
      <c r="G11" s="95"/>
      <c r="H11" s="95"/>
      <c r="I11" s="115"/>
      <c r="J11" s="115"/>
      <c r="K11" s="115"/>
      <c r="L11" s="116"/>
      <c r="M11" s="119"/>
    </row>
    <row r="12" spans="1:13" ht="15.75">
      <c r="A12" s="4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14">
        <v>12</v>
      </c>
      <c r="M12" s="22">
        <v>13</v>
      </c>
    </row>
    <row r="13" spans="1:13" ht="16.5" customHeight="1">
      <c r="A13" s="102" t="s">
        <v>21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3" s="1" customFormat="1" ht="13.5" customHeight="1">
      <c r="A14" s="102" t="s">
        <v>335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ht="17.25" customHeight="1">
      <c r="A15" s="108" t="s">
        <v>14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2"/>
    </row>
    <row r="16" spans="1:13" s="1" customFormat="1" ht="72.75" customHeight="1">
      <c r="A16" s="4" t="s">
        <v>125</v>
      </c>
      <c r="B16" s="23" t="s">
        <v>253</v>
      </c>
      <c r="C16" s="5" t="s">
        <v>347</v>
      </c>
      <c r="D16" s="5" t="s">
        <v>255</v>
      </c>
      <c r="E16" s="3" t="s">
        <v>110</v>
      </c>
      <c r="F16" s="24" t="s">
        <v>186</v>
      </c>
      <c r="G16" s="5" t="s">
        <v>108</v>
      </c>
      <c r="H16" s="5" t="s">
        <v>349</v>
      </c>
      <c r="I16" s="5">
        <f>3308.79+102</f>
        <v>3410.79</v>
      </c>
      <c r="J16" s="5">
        <f aca="true" t="shared" si="0" ref="J16:K31">(I16*0.07)+I16</f>
        <v>3649.5452999999998</v>
      </c>
      <c r="K16" s="5">
        <f t="shared" si="0"/>
        <v>3905.0134709999998</v>
      </c>
      <c r="L16" s="6">
        <v>0</v>
      </c>
      <c r="M16" s="4">
        <v>139</v>
      </c>
    </row>
    <row r="17" spans="1:13" s="1" customFormat="1" ht="72.75" customHeight="1">
      <c r="A17" s="4" t="s">
        <v>144</v>
      </c>
      <c r="B17" s="23" t="s">
        <v>252</v>
      </c>
      <c r="C17" s="5" t="s">
        <v>347</v>
      </c>
      <c r="D17" s="5" t="s">
        <v>254</v>
      </c>
      <c r="E17" s="3" t="s">
        <v>110</v>
      </c>
      <c r="F17" s="24" t="s">
        <v>188</v>
      </c>
      <c r="G17" s="5" t="s">
        <v>108</v>
      </c>
      <c r="H17" s="5" t="s">
        <v>228</v>
      </c>
      <c r="I17" s="5">
        <f>8964.918+130.3</f>
        <v>9095.217999999999</v>
      </c>
      <c r="J17" s="5">
        <f t="shared" si="0"/>
        <v>9731.883259999999</v>
      </c>
      <c r="K17" s="5">
        <f t="shared" si="0"/>
        <v>10413.115088199998</v>
      </c>
      <c r="L17" s="6">
        <v>0</v>
      </c>
      <c r="M17" s="4" t="s">
        <v>82</v>
      </c>
    </row>
    <row r="18" spans="1:13" s="1" customFormat="1" ht="119.25" customHeight="1">
      <c r="A18" s="4" t="s">
        <v>143</v>
      </c>
      <c r="B18" s="23" t="s">
        <v>27</v>
      </c>
      <c r="C18" s="5" t="s">
        <v>13</v>
      </c>
      <c r="D18" s="3" t="s">
        <v>29</v>
      </c>
      <c r="E18" s="7" t="s">
        <v>120</v>
      </c>
      <c r="F18" s="4">
        <v>1</v>
      </c>
      <c r="G18" s="5" t="s">
        <v>108</v>
      </c>
      <c r="H18" s="5" t="s">
        <v>349</v>
      </c>
      <c r="I18" s="5">
        <v>6500</v>
      </c>
      <c r="J18" s="5">
        <f t="shared" si="0"/>
        <v>6955</v>
      </c>
      <c r="K18" s="5">
        <f t="shared" si="0"/>
        <v>7441.85</v>
      </c>
      <c r="L18" s="14">
        <v>0</v>
      </c>
      <c r="M18" s="4" t="s">
        <v>80</v>
      </c>
    </row>
    <row r="19" spans="1:13" s="1" customFormat="1" ht="132" customHeight="1">
      <c r="A19" s="4" t="s">
        <v>124</v>
      </c>
      <c r="B19" s="2" t="s">
        <v>28</v>
      </c>
      <c r="C19" s="5" t="s">
        <v>13</v>
      </c>
      <c r="D19" s="25" t="s">
        <v>29</v>
      </c>
      <c r="E19" s="7" t="s">
        <v>120</v>
      </c>
      <c r="F19" s="4" t="s">
        <v>143</v>
      </c>
      <c r="G19" s="5" t="s">
        <v>108</v>
      </c>
      <c r="H19" s="5" t="s">
        <v>349</v>
      </c>
      <c r="I19" s="5">
        <v>14000</v>
      </c>
      <c r="J19" s="5">
        <f t="shared" si="0"/>
        <v>14980</v>
      </c>
      <c r="K19" s="5">
        <f>(J19*0.07)+J19</f>
        <v>16028.6</v>
      </c>
      <c r="L19" s="14">
        <v>0</v>
      </c>
      <c r="M19" s="4" t="s">
        <v>80</v>
      </c>
    </row>
    <row r="20" spans="1:13" s="1" customFormat="1" ht="130.5" customHeight="1">
      <c r="A20" s="4" t="s">
        <v>179</v>
      </c>
      <c r="B20" s="2" t="s">
        <v>30</v>
      </c>
      <c r="C20" s="5" t="s">
        <v>13</v>
      </c>
      <c r="D20" s="25" t="s">
        <v>29</v>
      </c>
      <c r="E20" s="7" t="s">
        <v>120</v>
      </c>
      <c r="F20" s="4">
        <v>1</v>
      </c>
      <c r="G20" s="5" t="s">
        <v>108</v>
      </c>
      <c r="H20" s="5" t="s">
        <v>349</v>
      </c>
      <c r="I20" s="5">
        <f>2430-209</f>
        <v>2221</v>
      </c>
      <c r="J20" s="5">
        <f t="shared" si="0"/>
        <v>2376.4700000000003</v>
      </c>
      <c r="K20" s="5">
        <f t="shared" si="0"/>
        <v>2542.8229</v>
      </c>
      <c r="L20" s="14">
        <v>0</v>
      </c>
      <c r="M20" s="4" t="s">
        <v>80</v>
      </c>
    </row>
    <row r="21" spans="1:13" s="1" customFormat="1" ht="113.25" customHeight="1">
      <c r="A21" s="4" t="s">
        <v>264</v>
      </c>
      <c r="B21" s="2" t="s">
        <v>31</v>
      </c>
      <c r="C21" s="5" t="s">
        <v>13</v>
      </c>
      <c r="D21" s="25" t="s">
        <v>29</v>
      </c>
      <c r="E21" s="7" t="s">
        <v>120</v>
      </c>
      <c r="F21" s="4">
        <v>1</v>
      </c>
      <c r="G21" s="5" t="s">
        <v>108</v>
      </c>
      <c r="H21" s="5" t="s">
        <v>114</v>
      </c>
      <c r="I21" s="5">
        <v>1000</v>
      </c>
      <c r="J21" s="5">
        <f t="shared" si="0"/>
        <v>1070</v>
      </c>
      <c r="K21" s="5">
        <f t="shared" si="0"/>
        <v>1144.9</v>
      </c>
      <c r="L21" s="14">
        <v>0</v>
      </c>
      <c r="M21" s="4" t="s">
        <v>80</v>
      </c>
    </row>
    <row r="22" spans="1:13" s="1" customFormat="1" ht="114" customHeight="1">
      <c r="A22" s="4" t="s">
        <v>265</v>
      </c>
      <c r="B22" s="2" t="s">
        <v>32</v>
      </c>
      <c r="C22" s="5" t="s">
        <v>13</v>
      </c>
      <c r="D22" s="25" t="s">
        <v>29</v>
      </c>
      <c r="E22" s="7" t="s">
        <v>120</v>
      </c>
      <c r="F22" s="4">
        <v>1</v>
      </c>
      <c r="G22" s="5" t="s">
        <v>108</v>
      </c>
      <c r="H22" s="5" t="s">
        <v>115</v>
      </c>
      <c r="I22" s="5">
        <v>900</v>
      </c>
      <c r="J22" s="5">
        <f t="shared" si="0"/>
        <v>963</v>
      </c>
      <c r="K22" s="5">
        <f t="shared" si="0"/>
        <v>1030.41</v>
      </c>
      <c r="L22" s="14">
        <v>0</v>
      </c>
      <c r="M22" s="4" t="s">
        <v>80</v>
      </c>
    </row>
    <row r="23" spans="1:13" s="1" customFormat="1" ht="123" customHeight="1">
      <c r="A23" s="4" t="s">
        <v>180</v>
      </c>
      <c r="B23" s="2" t="s">
        <v>33</v>
      </c>
      <c r="C23" s="5" t="s">
        <v>13</v>
      </c>
      <c r="D23" s="25" t="s">
        <v>29</v>
      </c>
      <c r="E23" s="7" t="s">
        <v>120</v>
      </c>
      <c r="F23" s="4">
        <v>1</v>
      </c>
      <c r="G23" s="5" t="s">
        <v>108</v>
      </c>
      <c r="H23" s="5" t="s">
        <v>116</v>
      </c>
      <c r="I23" s="5">
        <v>1000</v>
      </c>
      <c r="J23" s="5">
        <f t="shared" si="0"/>
        <v>1070</v>
      </c>
      <c r="K23" s="5">
        <f t="shared" si="0"/>
        <v>1144.9</v>
      </c>
      <c r="L23" s="14">
        <v>0</v>
      </c>
      <c r="M23" s="4" t="s">
        <v>80</v>
      </c>
    </row>
    <row r="24" spans="1:13" s="1" customFormat="1" ht="116.25" customHeight="1">
      <c r="A24" s="4" t="s">
        <v>266</v>
      </c>
      <c r="B24" s="26" t="s">
        <v>32</v>
      </c>
      <c r="C24" s="5" t="s">
        <v>13</v>
      </c>
      <c r="D24" s="27" t="s">
        <v>29</v>
      </c>
      <c r="E24" s="7" t="s">
        <v>120</v>
      </c>
      <c r="F24" s="4">
        <v>1</v>
      </c>
      <c r="G24" s="5" t="s">
        <v>108</v>
      </c>
      <c r="H24" s="5" t="s">
        <v>117</v>
      </c>
      <c r="I24" s="5">
        <f>900</f>
        <v>900</v>
      </c>
      <c r="J24" s="5">
        <f t="shared" si="0"/>
        <v>963</v>
      </c>
      <c r="K24" s="5">
        <f t="shared" si="0"/>
        <v>1030.41</v>
      </c>
      <c r="L24" s="14">
        <v>0</v>
      </c>
      <c r="M24" s="4" t="s">
        <v>80</v>
      </c>
    </row>
    <row r="25" spans="1:13" s="1" customFormat="1" ht="137.25" customHeight="1">
      <c r="A25" s="4" t="s">
        <v>267</v>
      </c>
      <c r="B25" s="2" t="s">
        <v>32</v>
      </c>
      <c r="C25" s="5" t="s">
        <v>13</v>
      </c>
      <c r="D25" s="25" t="s">
        <v>29</v>
      </c>
      <c r="E25" s="7" t="s">
        <v>120</v>
      </c>
      <c r="F25" s="4">
        <v>1</v>
      </c>
      <c r="G25" s="5" t="s">
        <v>108</v>
      </c>
      <c r="H25" s="5" t="s">
        <v>187</v>
      </c>
      <c r="I25" s="5">
        <v>900</v>
      </c>
      <c r="J25" s="5">
        <v>963</v>
      </c>
      <c r="K25" s="5">
        <f t="shared" si="0"/>
        <v>1030.41</v>
      </c>
      <c r="L25" s="14">
        <v>0</v>
      </c>
      <c r="M25" s="4" t="s">
        <v>80</v>
      </c>
    </row>
    <row r="26" spans="1:13" s="1" customFormat="1" ht="117" customHeight="1">
      <c r="A26" s="4" t="s">
        <v>268</v>
      </c>
      <c r="B26" s="2" t="s">
        <v>32</v>
      </c>
      <c r="C26" s="5" t="s">
        <v>13</v>
      </c>
      <c r="D26" s="25" t="s">
        <v>29</v>
      </c>
      <c r="E26" s="7" t="s">
        <v>120</v>
      </c>
      <c r="F26" s="4">
        <v>1</v>
      </c>
      <c r="G26" s="5" t="s">
        <v>108</v>
      </c>
      <c r="H26" s="5" t="s">
        <v>118</v>
      </c>
      <c r="I26" s="5">
        <v>900</v>
      </c>
      <c r="J26" s="5">
        <f t="shared" si="0"/>
        <v>963</v>
      </c>
      <c r="K26" s="5">
        <f t="shared" si="0"/>
        <v>1030.41</v>
      </c>
      <c r="L26" s="14">
        <v>0</v>
      </c>
      <c r="M26" s="4" t="s">
        <v>80</v>
      </c>
    </row>
    <row r="27" spans="1:13" s="1" customFormat="1" ht="119.25" customHeight="1">
      <c r="A27" s="4" t="s">
        <v>139</v>
      </c>
      <c r="B27" s="2" t="s">
        <v>32</v>
      </c>
      <c r="C27" s="5" t="s">
        <v>13</v>
      </c>
      <c r="D27" s="25" t="s">
        <v>29</v>
      </c>
      <c r="E27" s="7" t="s">
        <v>120</v>
      </c>
      <c r="F27" s="4">
        <v>1</v>
      </c>
      <c r="G27" s="5" t="s">
        <v>108</v>
      </c>
      <c r="H27" s="5" t="s">
        <v>119</v>
      </c>
      <c r="I27" s="5">
        <f>900-31.9</f>
        <v>868.1</v>
      </c>
      <c r="J27" s="5">
        <v>963</v>
      </c>
      <c r="K27" s="5">
        <f t="shared" si="0"/>
        <v>1030.41</v>
      </c>
      <c r="L27" s="14">
        <v>0</v>
      </c>
      <c r="M27" s="4" t="s">
        <v>80</v>
      </c>
    </row>
    <row r="28" spans="1:13" s="1" customFormat="1" ht="84.75" customHeight="1">
      <c r="A28" s="4" t="s">
        <v>269</v>
      </c>
      <c r="B28" s="2" t="s">
        <v>34</v>
      </c>
      <c r="C28" s="3" t="s">
        <v>13</v>
      </c>
      <c r="D28" s="3" t="s">
        <v>35</v>
      </c>
      <c r="E28" s="7" t="s">
        <v>131</v>
      </c>
      <c r="F28" s="4" t="s">
        <v>354</v>
      </c>
      <c r="G28" s="5" t="s">
        <v>108</v>
      </c>
      <c r="H28" s="5" t="s">
        <v>121</v>
      </c>
      <c r="I28" s="5">
        <v>2016</v>
      </c>
      <c r="J28" s="5">
        <v>2102.6</v>
      </c>
      <c r="K28" s="5">
        <f t="shared" si="0"/>
        <v>2249.782</v>
      </c>
      <c r="L28" s="6">
        <v>0</v>
      </c>
      <c r="M28" s="4" t="s">
        <v>81</v>
      </c>
    </row>
    <row r="29" spans="1:13" s="1" customFormat="1" ht="84.75" customHeight="1">
      <c r="A29" s="4" t="s">
        <v>270</v>
      </c>
      <c r="B29" s="2" t="s">
        <v>34</v>
      </c>
      <c r="C29" s="3" t="s">
        <v>13</v>
      </c>
      <c r="D29" s="3" t="s">
        <v>36</v>
      </c>
      <c r="E29" s="7" t="s">
        <v>131</v>
      </c>
      <c r="F29" s="4" t="s">
        <v>355</v>
      </c>
      <c r="G29" s="5" t="s">
        <v>108</v>
      </c>
      <c r="H29" s="5" t="s">
        <v>122</v>
      </c>
      <c r="I29" s="5">
        <v>2839.2</v>
      </c>
      <c r="J29" s="5">
        <v>2517.7</v>
      </c>
      <c r="K29" s="5">
        <f t="shared" si="0"/>
        <v>2693.939</v>
      </c>
      <c r="L29" s="6">
        <v>0</v>
      </c>
      <c r="M29" s="4" t="s">
        <v>81</v>
      </c>
    </row>
    <row r="30" spans="1:13" s="1" customFormat="1" ht="96.75" customHeight="1">
      <c r="A30" s="4" t="s">
        <v>271</v>
      </c>
      <c r="B30" s="2" t="s">
        <v>34</v>
      </c>
      <c r="C30" s="3" t="s">
        <v>13</v>
      </c>
      <c r="D30" s="3" t="s">
        <v>43</v>
      </c>
      <c r="E30" s="7" t="s">
        <v>131</v>
      </c>
      <c r="F30" s="4" t="s">
        <v>337</v>
      </c>
      <c r="G30" s="5" t="s">
        <v>108</v>
      </c>
      <c r="H30" s="5" t="s">
        <v>177</v>
      </c>
      <c r="I30" s="5">
        <v>3416.6</v>
      </c>
      <c r="J30" s="5">
        <f t="shared" si="0"/>
        <v>3655.7619999999997</v>
      </c>
      <c r="K30" s="5">
        <f t="shared" si="0"/>
        <v>3911.6653399999996</v>
      </c>
      <c r="L30" s="6">
        <v>0</v>
      </c>
      <c r="M30" s="4" t="s">
        <v>81</v>
      </c>
    </row>
    <row r="31" spans="1:13" s="1" customFormat="1" ht="84.75" customHeight="1">
      <c r="A31" s="4" t="s">
        <v>272</v>
      </c>
      <c r="B31" s="2" t="s">
        <v>34</v>
      </c>
      <c r="C31" s="3" t="s">
        <v>13</v>
      </c>
      <c r="D31" s="3" t="s">
        <v>37</v>
      </c>
      <c r="E31" s="7" t="s">
        <v>131</v>
      </c>
      <c r="F31" s="4" t="s">
        <v>354</v>
      </c>
      <c r="G31" s="5" t="s">
        <v>108</v>
      </c>
      <c r="H31" s="5" t="s">
        <v>123</v>
      </c>
      <c r="I31" s="5">
        <v>2592</v>
      </c>
      <c r="J31" s="5">
        <v>2548.1</v>
      </c>
      <c r="K31" s="5">
        <f t="shared" si="0"/>
        <v>2726.467</v>
      </c>
      <c r="L31" s="6">
        <v>0</v>
      </c>
      <c r="M31" s="4" t="s">
        <v>81</v>
      </c>
    </row>
    <row r="32" spans="1:13" s="1" customFormat="1" ht="99" customHeight="1">
      <c r="A32" s="4" t="s">
        <v>181</v>
      </c>
      <c r="B32" s="2" t="s">
        <v>34</v>
      </c>
      <c r="C32" s="3" t="s">
        <v>13</v>
      </c>
      <c r="D32" s="3" t="s">
        <v>233</v>
      </c>
      <c r="E32" s="7" t="s">
        <v>131</v>
      </c>
      <c r="F32" s="4" t="s">
        <v>231</v>
      </c>
      <c r="G32" s="5" t="s">
        <v>108</v>
      </c>
      <c r="H32" s="5" t="s">
        <v>96</v>
      </c>
      <c r="I32" s="5">
        <v>2886</v>
      </c>
      <c r="J32" s="5">
        <f aca="true" t="shared" si="1" ref="J32:K47">(I32*0.07)+I32</f>
        <v>3088.02</v>
      </c>
      <c r="K32" s="5">
        <f t="shared" si="1"/>
        <v>3304.1814</v>
      </c>
      <c r="L32" s="6">
        <v>0</v>
      </c>
      <c r="M32" s="4" t="s">
        <v>81</v>
      </c>
    </row>
    <row r="33" spans="1:13" s="1" customFormat="1" ht="97.5" customHeight="1">
      <c r="A33" s="4" t="s">
        <v>273</v>
      </c>
      <c r="B33" s="2" t="s">
        <v>34</v>
      </c>
      <c r="C33" s="3" t="s">
        <v>13</v>
      </c>
      <c r="D33" s="3" t="s">
        <v>38</v>
      </c>
      <c r="E33" s="7" t="s">
        <v>131</v>
      </c>
      <c r="F33" s="4" t="s">
        <v>386</v>
      </c>
      <c r="G33" s="5" t="s">
        <v>108</v>
      </c>
      <c r="H33" s="5" t="s">
        <v>97</v>
      </c>
      <c r="I33" s="5">
        <v>3243.1</v>
      </c>
      <c r="J33" s="5">
        <v>1996.7</v>
      </c>
      <c r="K33" s="5">
        <f t="shared" si="1"/>
        <v>2136.469</v>
      </c>
      <c r="L33" s="6">
        <v>0</v>
      </c>
      <c r="M33" s="4" t="s">
        <v>81</v>
      </c>
    </row>
    <row r="34" spans="1:13" s="1" customFormat="1" ht="87" customHeight="1">
      <c r="A34" s="4" t="s">
        <v>274</v>
      </c>
      <c r="B34" s="2" t="s">
        <v>34</v>
      </c>
      <c r="C34" s="3" t="s">
        <v>13</v>
      </c>
      <c r="D34" s="3" t="s">
        <v>39</v>
      </c>
      <c r="E34" s="7" t="s">
        <v>131</v>
      </c>
      <c r="F34" s="4" t="s">
        <v>356</v>
      </c>
      <c r="G34" s="5" t="s">
        <v>108</v>
      </c>
      <c r="H34" s="5" t="s">
        <v>98</v>
      </c>
      <c r="I34" s="5">
        <v>4524</v>
      </c>
      <c r="J34" s="5">
        <v>4224.7</v>
      </c>
      <c r="K34" s="5">
        <f t="shared" si="1"/>
        <v>4520.429</v>
      </c>
      <c r="L34" s="6">
        <v>0</v>
      </c>
      <c r="M34" s="4" t="s">
        <v>81</v>
      </c>
    </row>
    <row r="35" spans="1:13" s="1" customFormat="1" ht="99" customHeight="1">
      <c r="A35" s="4" t="s">
        <v>275</v>
      </c>
      <c r="B35" s="2" t="s">
        <v>34</v>
      </c>
      <c r="C35" s="3" t="s">
        <v>13</v>
      </c>
      <c r="D35" s="3" t="s">
        <v>40</v>
      </c>
      <c r="E35" s="7" t="s">
        <v>131</v>
      </c>
      <c r="F35" s="4" t="s">
        <v>354</v>
      </c>
      <c r="G35" s="5" t="s">
        <v>108</v>
      </c>
      <c r="H35" s="5" t="s">
        <v>178</v>
      </c>
      <c r="I35" s="5">
        <v>3648</v>
      </c>
      <c r="J35" s="5">
        <v>3263</v>
      </c>
      <c r="K35" s="5">
        <f t="shared" si="1"/>
        <v>3491.41</v>
      </c>
      <c r="L35" s="6">
        <v>0</v>
      </c>
      <c r="M35" s="4" t="s">
        <v>81</v>
      </c>
    </row>
    <row r="36" spans="1:13" s="1" customFormat="1" ht="84.75" customHeight="1">
      <c r="A36" s="4" t="s">
        <v>276</v>
      </c>
      <c r="B36" s="2" t="s">
        <v>34</v>
      </c>
      <c r="C36" s="3" t="s">
        <v>13</v>
      </c>
      <c r="D36" s="3" t="s">
        <v>41</v>
      </c>
      <c r="E36" s="7" t="s">
        <v>131</v>
      </c>
      <c r="F36" s="4" t="s">
        <v>387</v>
      </c>
      <c r="G36" s="5" t="s">
        <v>108</v>
      </c>
      <c r="H36" s="5" t="s">
        <v>99</v>
      </c>
      <c r="I36" s="5">
        <v>1042.5</v>
      </c>
      <c r="J36" s="5">
        <v>891.2</v>
      </c>
      <c r="K36" s="5">
        <f t="shared" si="1"/>
        <v>953.5840000000001</v>
      </c>
      <c r="L36" s="6">
        <v>0</v>
      </c>
      <c r="M36" s="4" t="s">
        <v>81</v>
      </c>
    </row>
    <row r="37" spans="1:13" s="1" customFormat="1" ht="84.75" customHeight="1">
      <c r="A37" s="4" t="s">
        <v>277</v>
      </c>
      <c r="B37" s="2" t="s">
        <v>34</v>
      </c>
      <c r="C37" s="3" t="s">
        <v>13</v>
      </c>
      <c r="D37" s="3" t="s">
        <v>42</v>
      </c>
      <c r="E37" s="7" t="s">
        <v>131</v>
      </c>
      <c r="F37" s="4" t="s">
        <v>338</v>
      </c>
      <c r="G37" s="5" t="s">
        <v>108</v>
      </c>
      <c r="H37" s="5" t="s">
        <v>100</v>
      </c>
      <c r="I37" s="5">
        <v>4227.6</v>
      </c>
      <c r="J37" s="5">
        <f t="shared" si="1"/>
        <v>4523.532</v>
      </c>
      <c r="K37" s="5">
        <f t="shared" si="1"/>
        <v>4840.17924</v>
      </c>
      <c r="L37" s="6">
        <v>0</v>
      </c>
      <c r="M37" s="4" t="s">
        <v>81</v>
      </c>
    </row>
    <row r="38" spans="1:13" s="1" customFormat="1" ht="124.5" customHeight="1">
      <c r="A38" s="4" t="s">
        <v>278</v>
      </c>
      <c r="B38" s="2" t="s">
        <v>44</v>
      </c>
      <c r="C38" s="9" t="s">
        <v>13</v>
      </c>
      <c r="D38" s="9" t="s">
        <v>339</v>
      </c>
      <c r="E38" s="7" t="s">
        <v>120</v>
      </c>
      <c r="F38" s="4"/>
      <c r="G38" s="5" t="s">
        <v>108</v>
      </c>
      <c r="H38" s="5" t="s">
        <v>349</v>
      </c>
      <c r="I38" s="5">
        <v>2300</v>
      </c>
      <c r="J38" s="5">
        <v>3336.4</v>
      </c>
      <c r="K38" s="5">
        <f t="shared" si="1"/>
        <v>3569.9480000000003</v>
      </c>
      <c r="L38" s="14">
        <v>0</v>
      </c>
      <c r="M38" s="4" t="s">
        <v>80</v>
      </c>
    </row>
    <row r="39" spans="1:13" s="1" customFormat="1" ht="50.25" customHeight="1">
      <c r="A39" s="4" t="s">
        <v>279</v>
      </c>
      <c r="B39" s="2" t="s">
        <v>45</v>
      </c>
      <c r="C39" s="3" t="s">
        <v>13</v>
      </c>
      <c r="D39" s="3" t="s">
        <v>256</v>
      </c>
      <c r="E39" s="7" t="s">
        <v>120</v>
      </c>
      <c r="F39" s="4"/>
      <c r="G39" s="5" t="s">
        <v>108</v>
      </c>
      <c r="H39" s="5" t="s">
        <v>349</v>
      </c>
      <c r="I39" s="5">
        <v>1000</v>
      </c>
      <c r="J39" s="5">
        <f>(I39*0.07)+I39</f>
        <v>1070</v>
      </c>
      <c r="K39" s="5">
        <f>(J39*0.07)+J39</f>
        <v>1144.9</v>
      </c>
      <c r="L39" s="14">
        <v>0</v>
      </c>
      <c r="M39" s="4" t="s">
        <v>80</v>
      </c>
    </row>
    <row r="40" spans="1:13" s="1" customFormat="1" ht="49.5" customHeight="1">
      <c r="A40" s="4" t="s">
        <v>280</v>
      </c>
      <c r="B40" s="2" t="s">
        <v>47</v>
      </c>
      <c r="C40" s="3" t="s">
        <v>13</v>
      </c>
      <c r="D40" s="3" t="s">
        <v>48</v>
      </c>
      <c r="E40" s="7" t="s">
        <v>120</v>
      </c>
      <c r="F40" s="4" t="s">
        <v>125</v>
      </c>
      <c r="G40" s="5" t="s">
        <v>108</v>
      </c>
      <c r="H40" s="5" t="s">
        <v>237</v>
      </c>
      <c r="I40" s="5">
        <v>5250</v>
      </c>
      <c r="J40" s="5">
        <f>(I40*0.07)+I40</f>
        <v>5617.5</v>
      </c>
      <c r="K40" s="5">
        <f>(J40*0.07)+J40</f>
        <v>6010.725</v>
      </c>
      <c r="L40" s="14">
        <v>0</v>
      </c>
      <c r="M40" s="4" t="s">
        <v>83</v>
      </c>
    </row>
    <row r="41" spans="1:13" s="1" customFormat="1" ht="117" customHeight="1">
      <c r="A41" s="4" t="s">
        <v>281</v>
      </c>
      <c r="B41" s="2" t="s">
        <v>52</v>
      </c>
      <c r="C41" s="3" t="s">
        <v>13</v>
      </c>
      <c r="D41" s="11" t="s">
        <v>130</v>
      </c>
      <c r="E41" s="7" t="s">
        <v>206</v>
      </c>
      <c r="F41" s="4" t="s">
        <v>203</v>
      </c>
      <c r="G41" s="5" t="s">
        <v>108</v>
      </c>
      <c r="H41" s="3" t="s">
        <v>129</v>
      </c>
      <c r="I41" s="5">
        <f aca="true" t="shared" si="2" ref="I41:I47">(F41*106)/1000+4</f>
        <v>491.6</v>
      </c>
      <c r="J41" s="5">
        <f t="shared" si="1"/>
        <v>526.0120000000001</v>
      </c>
      <c r="K41" s="5">
        <f t="shared" si="1"/>
        <v>562.83284</v>
      </c>
      <c r="L41" s="6">
        <v>0</v>
      </c>
      <c r="M41" s="4" t="s">
        <v>82</v>
      </c>
    </row>
    <row r="42" spans="1:13" s="1" customFormat="1" ht="99" customHeight="1">
      <c r="A42" s="4" t="s">
        <v>282</v>
      </c>
      <c r="B42" s="2" t="s">
        <v>52</v>
      </c>
      <c r="C42" s="3" t="s">
        <v>13</v>
      </c>
      <c r="D42" s="9" t="s">
        <v>57</v>
      </c>
      <c r="E42" s="7" t="s">
        <v>206</v>
      </c>
      <c r="F42" s="4" t="s">
        <v>204</v>
      </c>
      <c r="G42" s="5" t="s">
        <v>108</v>
      </c>
      <c r="H42" s="11" t="s">
        <v>202</v>
      </c>
      <c r="I42" s="5">
        <f t="shared" si="2"/>
        <v>406.8</v>
      </c>
      <c r="J42" s="5">
        <f t="shared" si="1"/>
        <v>435.276</v>
      </c>
      <c r="K42" s="5">
        <f t="shared" si="1"/>
        <v>465.74532</v>
      </c>
      <c r="L42" s="6">
        <v>0</v>
      </c>
      <c r="M42" s="4" t="s">
        <v>82</v>
      </c>
    </row>
    <row r="43" spans="1:13" s="1" customFormat="1" ht="99" customHeight="1">
      <c r="A43" s="4" t="s">
        <v>283</v>
      </c>
      <c r="B43" s="2" t="s">
        <v>52</v>
      </c>
      <c r="C43" s="3" t="s">
        <v>13</v>
      </c>
      <c r="D43" s="9" t="s">
        <v>53</v>
      </c>
      <c r="E43" s="7" t="s">
        <v>206</v>
      </c>
      <c r="F43" s="4" t="s">
        <v>204</v>
      </c>
      <c r="G43" s="5" t="s">
        <v>108</v>
      </c>
      <c r="H43" s="11" t="s">
        <v>142</v>
      </c>
      <c r="I43" s="5">
        <f t="shared" si="2"/>
        <v>406.8</v>
      </c>
      <c r="J43" s="5">
        <f t="shared" si="1"/>
        <v>435.276</v>
      </c>
      <c r="K43" s="5">
        <f t="shared" si="1"/>
        <v>465.74532</v>
      </c>
      <c r="L43" s="6">
        <v>0</v>
      </c>
      <c r="M43" s="4" t="s">
        <v>82</v>
      </c>
    </row>
    <row r="44" spans="1:13" s="1" customFormat="1" ht="99.75" customHeight="1">
      <c r="A44" s="4" t="s">
        <v>284</v>
      </c>
      <c r="B44" s="2" t="s">
        <v>52</v>
      </c>
      <c r="C44" s="3" t="s">
        <v>13</v>
      </c>
      <c r="D44" s="9" t="s">
        <v>194</v>
      </c>
      <c r="E44" s="7" t="s">
        <v>206</v>
      </c>
      <c r="F44" s="4" t="s">
        <v>204</v>
      </c>
      <c r="G44" s="5" t="s">
        <v>108</v>
      </c>
      <c r="H44" s="28" t="s">
        <v>96</v>
      </c>
      <c r="I44" s="5">
        <f t="shared" si="2"/>
        <v>406.8</v>
      </c>
      <c r="J44" s="5">
        <f t="shared" si="1"/>
        <v>435.276</v>
      </c>
      <c r="K44" s="5">
        <f t="shared" si="1"/>
        <v>465.74532</v>
      </c>
      <c r="L44" s="6">
        <v>0</v>
      </c>
      <c r="M44" s="4" t="s">
        <v>82</v>
      </c>
    </row>
    <row r="45" spans="1:13" s="1" customFormat="1" ht="86.25" customHeight="1">
      <c r="A45" s="4" t="s">
        <v>285</v>
      </c>
      <c r="B45" s="2" t="s">
        <v>52</v>
      </c>
      <c r="C45" s="3" t="s">
        <v>13</v>
      </c>
      <c r="D45" s="3" t="s">
        <v>56</v>
      </c>
      <c r="E45" s="7" t="s">
        <v>206</v>
      </c>
      <c r="F45" s="4" t="s">
        <v>205</v>
      </c>
      <c r="G45" s="5" t="s">
        <v>108</v>
      </c>
      <c r="H45" s="11" t="s">
        <v>100</v>
      </c>
      <c r="I45" s="5">
        <f t="shared" si="2"/>
        <v>470.4</v>
      </c>
      <c r="J45" s="5">
        <f t="shared" si="1"/>
        <v>503.328</v>
      </c>
      <c r="K45" s="5">
        <f t="shared" si="1"/>
        <v>538.56096</v>
      </c>
      <c r="L45" s="6">
        <v>0</v>
      </c>
      <c r="M45" s="4" t="s">
        <v>82</v>
      </c>
    </row>
    <row r="46" spans="1:13" s="1" customFormat="1" ht="99" customHeight="1">
      <c r="A46" s="4" t="s">
        <v>286</v>
      </c>
      <c r="B46" s="2" t="s">
        <v>52</v>
      </c>
      <c r="C46" s="3" t="s">
        <v>13</v>
      </c>
      <c r="D46" s="3" t="s">
        <v>126</v>
      </c>
      <c r="E46" s="7" t="s">
        <v>206</v>
      </c>
      <c r="F46" s="4" t="s">
        <v>204</v>
      </c>
      <c r="G46" s="5" t="s">
        <v>108</v>
      </c>
      <c r="H46" s="11" t="s">
        <v>127</v>
      </c>
      <c r="I46" s="5">
        <f t="shared" si="2"/>
        <v>406.8</v>
      </c>
      <c r="J46" s="5">
        <f t="shared" si="1"/>
        <v>435.276</v>
      </c>
      <c r="K46" s="5">
        <f t="shared" si="1"/>
        <v>465.74532</v>
      </c>
      <c r="L46" s="6">
        <v>0</v>
      </c>
      <c r="M46" s="4" t="s">
        <v>82</v>
      </c>
    </row>
    <row r="47" spans="1:13" s="1" customFormat="1" ht="100.5" customHeight="1">
      <c r="A47" s="4" t="s">
        <v>287</v>
      </c>
      <c r="B47" s="2" t="s">
        <v>52</v>
      </c>
      <c r="C47" s="3" t="s">
        <v>13</v>
      </c>
      <c r="D47" s="3" t="s">
        <v>54</v>
      </c>
      <c r="E47" s="7" t="s">
        <v>206</v>
      </c>
      <c r="F47" s="4" t="s">
        <v>204</v>
      </c>
      <c r="G47" s="5" t="s">
        <v>108</v>
      </c>
      <c r="H47" s="11" t="s">
        <v>128</v>
      </c>
      <c r="I47" s="5">
        <f t="shared" si="2"/>
        <v>406.8</v>
      </c>
      <c r="J47" s="5">
        <f t="shared" si="1"/>
        <v>435.276</v>
      </c>
      <c r="K47" s="5">
        <f t="shared" si="1"/>
        <v>465.74532</v>
      </c>
      <c r="L47" s="6">
        <v>0</v>
      </c>
      <c r="M47" s="4" t="s">
        <v>82</v>
      </c>
    </row>
    <row r="48" spans="1:13" s="1" customFormat="1" ht="51.75" customHeight="1">
      <c r="A48" s="4" t="s">
        <v>182</v>
      </c>
      <c r="B48" s="2" t="s">
        <v>145</v>
      </c>
      <c r="C48" s="3" t="s">
        <v>13</v>
      </c>
      <c r="D48" s="3" t="s">
        <v>145</v>
      </c>
      <c r="E48" s="7" t="s">
        <v>120</v>
      </c>
      <c r="F48" s="4">
        <v>1</v>
      </c>
      <c r="G48" s="5" t="s">
        <v>108</v>
      </c>
      <c r="H48" s="5" t="s">
        <v>349</v>
      </c>
      <c r="I48" s="5">
        <v>572.5</v>
      </c>
      <c r="J48" s="5">
        <f aca="true" t="shared" si="3" ref="J48:K54">(I48*0.07)+I48</f>
        <v>612.575</v>
      </c>
      <c r="K48" s="5">
        <f t="shared" si="3"/>
        <v>655.4552500000001</v>
      </c>
      <c r="L48" s="14">
        <v>0</v>
      </c>
      <c r="M48" s="4" t="s">
        <v>80</v>
      </c>
    </row>
    <row r="49" spans="1:13" s="1" customFormat="1" ht="49.5" customHeight="1">
      <c r="A49" s="4" t="s">
        <v>288</v>
      </c>
      <c r="B49" s="2" t="s">
        <v>84</v>
      </c>
      <c r="C49" s="3" t="s">
        <v>13</v>
      </c>
      <c r="D49" s="3" t="s">
        <v>85</v>
      </c>
      <c r="E49" s="7" t="s">
        <v>120</v>
      </c>
      <c r="F49" s="4">
        <v>200</v>
      </c>
      <c r="G49" s="5" t="s">
        <v>108</v>
      </c>
      <c r="H49" s="5" t="s">
        <v>348</v>
      </c>
      <c r="I49" s="5">
        <v>128.4</v>
      </c>
      <c r="J49" s="5">
        <f t="shared" si="3"/>
        <v>137.388</v>
      </c>
      <c r="K49" s="5">
        <f t="shared" si="3"/>
        <v>147.00516000000002</v>
      </c>
      <c r="L49" s="14">
        <v>0</v>
      </c>
      <c r="M49" s="4" t="s">
        <v>80</v>
      </c>
    </row>
    <row r="50" spans="1:13" s="1" customFormat="1" ht="54" customHeight="1">
      <c r="A50" s="4" t="s">
        <v>289</v>
      </c>
      <c r="B50" s="29" t="s">
        <v>88</v>
      </c>
      <c r="C50" s="28" t="s">
        <v>13</v>
      </c>
      <c r="D50" s="28" t="s">
        <v>89</v>
      </c>
      <c r="E50" s="7" t="s">
        <v>120</v>
      </c>
      <c r="F50" s="4" t="s">
        <v>125</v>
      </c>
      <c r="G50" s="5" t="s">
        <v>108</v>
      </c>
      <c r="H50" s="5" t="s">
        <v>349</v>
      </c>
      <c r="I50" s="5">
        <v>391</v>
      </c>
      <c r="J50" s="5">
        <f t="shared" si="3"/>
        <v>418.37</v>
      </c>
      <c r="K50" s="5">
        <f t="shared" si="3"/>
        <v>447.65590000000003</v>
      </c>
      <c r="L50" s="14">
        <v>0</v>
      </c>
      <c r="M50" s="4" t="s">
        <v>80</v>
      </c>
    </row>
    <row r="51" spans="1:13" s="1" customFormat="1" ht="50.25" customHeight="1">
      <c r="A51" s="4" t="s">
        <v>290</v>
      </c>
      <c r="B51" s="29" t="s">
        <v>257</v>
      </c>
      <c r="C51" s="28" t="s">
        <v>13</v>
      </c>
      <c r="D51" s="28" t="s">
        <v>257</v>
      </c>
      <c r="E51" s="7" t="s">
        <v>120</v>
      </c>
      <c r="F51" s="4" t="s">
        <v>125</v>
      </c>
      <c r="G51" s="5" t="s">
        <v>108</v>
      </c>
      <c r="H51" s="5" t="s">
        <v>349</v>
      </c>
      <c r="I51" s="5">
        <v>316</v>
      </c>
      <c r="J51" s="5">
        <f t="shared" si="3"/>
        <v>338.12</v>
      </c>
      <c r="K51" s="5">
        <f t="shared" si="3"/>
        <v>361.7884</v>
      </c>
      <c r="L51" s="14">
        <v>0</v>
      </c>
      <c r="M51" s="4" t="s">
        <v>80</v>
      </c>
    </row>
    <row r="52" spans="1:13" s="1" customFormat="1" ht="51" customHeight="1">
      <c r="A52" s="4" t="s">
        <v>291</v>
      </c>
      <c r="B52" s="10" t="s">
        <v>91</v>
      </c>
      <c r="C52" s="11" t="s">
        <v>13</v>
      </c>
      <c r="D52" s="11" t="s">
        <v>90</v>
      </c>
      <c r="E52" s="7" t="s">
        <v>120</v>
      </c>
      <c r="F52" s="4" t="s">
        <v>125</v>
      </c>
      <c r="G52" s="5" t="s">
        <v>108</v>
      </c>
      <c r="H52" s="5" t="s">
        <v>349</v>
      </c>
      <c r="I52" s="5">
        <v>321</v>
      </c>
      <c r="J52" s="5">
        <f t="shared" si="3"/>
        <v>343.47</v>
      </c>
      <c r="K52" s="5">
        <f t="shared" si="3"/>
        <v>367.51290000000006</v>
      </c>
      <c r="L52" s="14">
        <v>0</v>
      </c>
      <c r="M52" s="4" t="s">
        <v>80</v>
      </c>
    </row>
    <row r="53" spans="1:13" s="1" customFormat="1" ht="48.75" customHeight="1">
      <c r="A53" s="4" t="s">
        <v>292</v>
      </c>
      <c r="B53" s="10" t="s">
        <v>183</v>
      </c>
      <c r="C53" s="11" t="s">
        <v>13</v>
      </c>
      <c r="D53" s="11" t="str">
        <f>B53</f>
        <v>Кабельное телевидение</v>
      </c>
      <c r="E53" s="7" t="s">
        <v>120</v>
      </c>
      <c r="F53" s="4" t="s">
        <v>143</v>
      </c>
      <c r="G53" s="5" t="s">
        <v>108</v>
      </c>
      <c r="H53" s="5" t="s">
        <v>349</v>
      </c>
      <c r="I53" s="5">
        <v>38</v>
      </c>
      <c r="J53" s="5">
        <f t="shared" si="3"/>
        <v>40.66</v>
      </c>
      <c r="K53" s="5">
        <f t="shared" si="3"/>
        <v>43.5062</v>
      </c>
      <c r="L53" s="14">
        <v>0</v>
      </c>
      <c r="M53" s="4" t="s">
        <v>80</v>
      </c>
    </row>
    <row r="54" spans="1:13" s="1" customFormat="1" ht="48" customHeight="1">
      <c r="A54" s="4" t="s">
        <v>293</v>
      </c>
      <c r="B54" s="8" t="s">
        <v>218</v>
      </c>
      <c r="C54" s="9" t="s">
        <v>184</v>
      </c>
      <c r="D54" s="9" t="s">
        <v>61</v>
      </c>
      <c r="E54" s="12" t="s">
        <v>138</v>
      </c>
      <c r="F54" s="13" t="s">
        <v>139</v>
      </c>
      <c r="G54" s="12" t="s">
        <v>108</v>
      </c>
      <c r="H54" s="5" t="s">
        <v>349</v>
      </c>
      <c r="I54" s="12">
        <f>5813+150</f>
        <v>5963</v>
      </c>
      <c r="J54" s="12">
        <v>6380.4</v>
      </c>
      <c r="K54" s="12">
        <f t="shared" si="3"/>
        <v>6827.027999999999</v>
      </c>
      <c r="L54" s="30">
        <v>0</v>
      </c>
      <c r="M54" s="13" t="s">
        <v>83</v>
      </c>
    </row>
    <row r="55" spans="1:13" s="1" customFormat="1" ht="53.25" customHeight="1">
      <c r="A55" s="4" t="s">
        <v>294</v>
      </c>
      <c r="B55" s="8" t="s">
        <v>238</v>
      </c>
      <c r="C55" s="9" t="s">
        <v>13</v>
      </c>
      <c r="D55" s="9" t="s">
        <v>239</v>
      </c>
      <c r="E55" s="12" t="s">
        <v>120</v>
      </c>
      <c r="F55" s="13" t="s">
        <v>125</v>
      </c>
      <c r="G55" s="12" t="s">
        <v>108</v>
      </c>
      <c r="H55" s="5" t="s">
        <v>349</v>
      </c>
      <c r="I55" s="12">
        <v>6320</v>
      </c>
      <c r="J55" s="12" t="s">
        <v>146</v>
      </c>
      <c r="K55" s="12" t="s">
        <v>146</v>
      </c>
      <c r="L55" s="15">
        <v>0</v>
      </c>
      <c r="M55" s="13" t="s">
        <v>80</v>
      </c>
    </row>
    <row r="56" spans="1:13" s="1" customFormat="1" ht="48" customHeight="1">
      <c r="A56" s="4" t="s">
        <v>295</v>
      </c>
      <c r="B56" s="8" t="s">
        <v>333</v>
      </c>
      <c r="C56" s="9" t="s">
        <v>332</v>
      </c>
      <c r="D56" s="9" t="s">
        <v>333</v>
      </c>
      <c r="E56" s="12" t="s">
        <v>120</v>
      </c>
      <c r="F56" s="13" t="s">
        <v>125</v>
      </c>
      <c r="G56" s="12" t="s">
        <v>108</v>
      </c>
      <c r="H56" s="5" t="s">
        <v>349</v>
      </c>
      <c r="I56" s="12">
        <v>21600</v>
      </c>
      <c r="J56" s="12" t="s">
        <v>146</v>
      </c>
      <c r="K56" s="12" t="s">
        <v>146</v>
      </c>
      <c r="L56" s="15">
        <v>0</v>
      </c>
      <c r="M56" s="13" t="s">
        <v>80</v>
      </c>
    </row>
    <row r="57" spans="1:13" s="1" customFormat="1" ht="48" customHeight="1">
      <c r="A57" s="4" t="s">
        <v>296</v>
      </c>
      <c r="B57" s="8" t="s">
        <v>350</v>
      </c>
      <c r="C57" s="9" t="s">
        <v>332</v>
      </c>
      <c r="D57" s="9" t="s">
        <v>350</v>
      </c>
      <c r="E57" s="12" t="s">
        <v>120</v>
      </c>
      <c r="F57" s="13" t="s">
        <v>125</v>
      </c>
      <c r="G57" s="12" t="s">
        <v>108</v>
      </c>
      <c r="H57" s="5" t="s">
        <v>349</v>
      </c>
      <c r="I57" s="12">
        <v>9660</v>
      </c>
      <c r="J57" s="12" t="s">
        <v>146</v>
      </c>
      <c r="K57" s="12" t="s">
        <v>146</v>
      </c>
      <c r="L57" s="15">
        <v>0</v>
      </c>
      <c r="M57" s="13" t="s">
        <v>80</v>
      </c>
    </row>
    <row r="58" spans="1:13" s="1" customFormat="1" ht="48" customHeight="1">
      <c r="A58" s="4" t="s">
        <v>352</v>
      </c>
      <c r="B58" s="8" t="s">
        <v>351</v>
      </c>
      <c r="C58" s="11" t="s">
        <v>13</v>
      </c>
      <c r="D58" s="9" t="s">
        <v>351</v>
      </c>
      <c r="E58" s="12" t="s">
        <v>120</v>
      </c>
      <c r="F58" s="13" t="s">
        <v>125</v>
      </c>
      <c r="G58" s="12" t="s">
        <v>108</v>
      </c>
      <c r="H58" s="5" t="s">
        <v>349</v>
      </c>
      <c r="I58" s="12">
        <v>4608</v>
      </c>
      <c r="J58" s="12" t="s">
        <v>146</v>
      </c>
      <c r="K58" s="12" t="s">
        <v>146</v>
      </c>
      <c r="L58" s="15">
        <v>0</v>
      </c>
      <c r="M58" s="13" t="s">
        <v>80</v>
      </c>
    </row>
    <row r="59" spans="1:13" s="1" customFormat="1" ht="48" customHeight="1">
      <c r="A59" s="4" t="s">
        <v>297</v>
      </c>
      <c r="B59" s="2" t="s">
        <v>207</v>
      </c>
      <c r="C59" s="11" t="s">
        <v>13</v>
      </c>
      <c r="D59" s="3" t="s">
        <v>207</v>
      </c>
      <c r="E59" s="11" t="s">
        <v>208</v>
      </c>
      <c r="F59" s="11">
        <v>1</v>
      </c>
      <c r="G59" s="11" t="s">
        <v>209</v>
      </c>
      <c r="H59" s="11" t="s">
        <v>210</v>
      </c>
      <c r="I59" s="5">
        <v>250</v>
      </c>
      <c r="J59" s="5">
        <f>I59*0.07+I59</f>
        <v>267.5</v>
      </c>
      <c r="K59" s="5">
        <f>J59*0.07+J59</f>
        <v>286.225</v>
      </c>
      <c r="L59" s="6">
        <v>0</v>
      </c>
      <c r="M59" s="11">
        <v>142</v>
      </c>
    </row>
    <row r="60" spans="1:13" s="1" customFormat="1" ht="135" customHeight="1">
      <c r="A60" s="72" t="s">
        <v>341</v>
      </c>
      <c r="B60" s="73" t="s">
        <v>342</v>
      </c>
      <c r="C60" s="74" t="s">
        <v>13</v>
      </c>
      <c r="D60" s="75" t="s">
        <v>343</v>
      </c>
      <c r="E60" s="76" t="s">
        <v>120</v>
      </c>
      <c r="F60" s="77">
        <v>1</v>
      </c>
      <c r="G60" s="78" t="s">
        <v>108</v>
      </c>
      <c r="H60" s="12" t="s">
        <v>349</v>
      </c>
      <c r="I60" s="65">
        <v>4000</v>
      </c>
      <c r="J60" s="78" t="s">
        <v>146</v>
      </c>
      <c r="K60" s="78" t="s">
        <v>146</v>
      </c>
      <c r="L60" s="79">
        <v>0</v>
      </c>
      <c r="M60" s="77" t="s">
        <v>344</v>
      </c>
    </row>
    <row r="61" spans="1:13" s="1" customFormat="1" ht="21" customHeight="1">
      <c r="A61" s="64" t="s">
        <v>359</v>
      </c>
      <c r="B61" s="81" t="s">
        <v>360</v>
      </c>
      <c r="C61" s="64" t="s">
        <v>13</v>
      </c>
      <c r="D61" s="64" t="s">
        <v>360</v>
      </c>
      <c r="E61" s="64" t="s">
        <v>120</v>
      </c>
      <c r="F61" s="64">
        <v>1</v>
      </c>
      <c r="G61" s="64" t="s">
        <v>358</v>
      </c>
      <c r="H61" s="64" t="s">
        <v>376</v>
      </c>
      <c r="I61" s="80">
        <v>1700</v>
      </c>
      <c r="J61" s="64" t="s">
        <v>146</v>
      </c>
      <c r="K61" s="64" t="s">
        <v>146</v>
      </c>
      <c r="L61" s="64">
        <v>0</v>
      </c>
      <c r="M61" s="64">
        <v>143</v>
      </c>
    </row>
    <row r="62" spans="1:13" s="1" customFormat="1" ht="34.5" customHeight="1">
      <c r="A62" s="64" t="s">
        <v>361</v>
      </c>
      <c r="B62" s="81" t="s">
        <v>360</v>
      </c>
      <c r="C62" s="64" t="s">
        <v>13</v>
      </c>
      <c r="D62" s="64" t="s">
        <v>360</v>
      </c>
      <c r="E62" s="64" t="s">
        <v>120</v>
      </c>
      <c r="F62" s="64">
        <v>1</v>
      </c>
      <c r="G62" s="64" t="s">
        <v>358</v>
      </c>
      <c r="H62" s="64" t="s">
        <v>377</v>
      </c>
      <c r="I62" s="80">
        <v>1700</v>
      </c>
      <c r="J62" s="64" t="s">
        <v>146</v>
      </c>
      <c r="K62" s="64" t="s">
        <v>146</v>
      </c>
      <c r="L62" s="64">
        <v>0</v>
      </c>
      <c r="M62" s="64">
        <v>143</v>
      </c>
    </row>
    <row r="63" spans="1:13" s="1" customFormat="1" ht="19.5" customHeight="1">
      <c r="A63" s="64" t="s">
        <v>362</v>
      </c>
      <c r="B63" s="81" t="s">
        <v>360</v>
      </c>
      <c r="C63" s="64" t="s">
        <v>13</v>
      </c>
      <c r="D63" s="64" t="s">
        <v>360</v>
      </c>
      <c r="E63" s="64" t="s">
        <v>120</v>
      </c>
      <c r="F63" s="64">
        <v>1</v>
      </c>
      <c r="G63" s="64" t="s">
        <v>358</v>
      </c>
      <c r="H63" s="64" t="s">
        <v>369</v>
      </c>
      <c r="I63" s="80">
        <v>1700</v>
      </c>
      <c r="J63" s="64" t="s">
        <v>146</v>
      </c>
      <c r="K63" s="64" t="s">
        <v>146</v>
      </c>
      <c r="L63" s="64">
        <v>0</v>
      </c>
      <c r="M63" s="64">
        <v>143</v>
      </c>
    </row>
    <row r="64" spans="1:13" s="1" customFormat="1" ht="37.5" customHeight="1">
      <c r="A64" s="64" t="s">
        <v>363</v>
      </c>
      <c r="B64" s="81" t="s">
        <v>360</v>
      </c>
      <c r="C64" s="64" t="s">
        <v>13</v>
      </c>
      <c r="D64" s="64" t="s">
        <v>360</v>
      </c>
      <c r="E64" s="64" t="s">
        <v>120</v>
      </c>
      <c r="F64" s="64">
        <v>1</v>
      </c>
      <c r="G64" s="64" t="s">
        <v>358</v>
      </c>
      <c r="H64" s="64" t="s">
        <v>375</v>
      </c>
      <c r="I64" s="80">
        <v>1700</v>
      </c>
      <c r="J64" s="64" t="s">
        <v>146</v>
      </c>
      <c r="K64" s="64" t="s">
        <v>146</v>
      </c>
      <c r="L64" s="64">
        <v>0</v>
      </c>
      <c r="M64" s="64">
        <v>143</v>
      </c>
    </row>
    <row r="65" spans="1:13" s="1" customFormat="1" ht="18" customHeight="1">
      <c r="A65" s="64" t="s">
        <v>364</v>
      </c>
      <c r="B65" s="81" t="s">
        <v>360</v>
      </c>
      <c r="C65" s="64" t="s">
        <v>13</v>
      </c>
      <c r="D65" s="64" t="s">
        <v>360</v>
      </c>
      <c r="E65" s="64" t="s">
        <v>120</v>
      </c>
      <c r="F65" s="64">
        <v>1</v>
      </c>
      <c r="G65" s="64" t="s">
        <v>358</v>
      </c>
      <c r="H65" s="64" t="s">
        <v>370</v>
      </c>
      <c r="I65" s="80">
        <v>1700</v>
      </c>
      <c r="J65" s="64" t="s">
        <v>146</v>
      </c>
      <c r="K65" s="64" t="s">
        <v>146</v>
      </c>
      <c r="L65" s="64">
        <v>0</v>
      </c>
      <c r="M65" s="64">
        <v>143</v>
      </c>
    </row>
    <row r="66" spans="1:13" s="1" customFormat="1" ht="18" customHeight="1">
      <c r="A66" s="64" t="s">
        <v>365</v>
      </c>
      <c r="B66" s="81" t="s">
        <v>360</v>
      </c>
      <c r="C66" s="64" t="s">
        <v>13</v>
      </c>
      <c r="D66" s="64" t="s">
        <v>360</v>
      </c>
      <c r="E66" s="64" t="s">
        <v>120</v>
      </c>
      <c r="F66" s="64">
        <v>1</v>
      </c>
      <c r="G66" s="64" t="s">
        <v>358</v>
      </c>
      <c r="H66" s="64" t="s">
        <v>366</v>
      </c>
      <c r="I66" s="80">
        <v>1700</v>
      </c>
      <c r="J66" s="64" t="s">
        <v>146</v>
      </c>
      <c r="K66" s="64" t="s">
        <v>146</v>
      </c>
      <c r="L66" s="64">
        <v>0</v>
      </c>
      <c r="M66" s="64">
        <v>143</v>
      </c>
    </row>
    <row r="67" spans="1:13" s="1" customFormat="1" ht="18" customHeight="1">
      <c r="A67" s="64" t="s">
        <v>367</v>
      </c>
      <c r="B67" s="81" t="s">
        <v>360</v>
      </c>
      <c r="C67" s="64" t="s">
        <v>13</v>
      </c>
      <c r="D67" s="64" t="s">
        <v>360</v>
      </c>
      <c r="E67" s="64" t="s">
        <v>120</v>
      </c>
      <c r="F67" s="64">
        <v>1</v>
      </c>
      <c r="G67" s="64" t="s">
        <v>358</v>
      </c>
      <c r="H67" s="64" t="s">
        <v>371</v>
      </c>
      <c r="I67" s="80">
        <v>1700</v>
      </c>
      <c r="J67" s="64" t="s">
        <v>146</v>
      </c>
      <c r="K67" s="64" t="s">
        <v>146</v>
      </c>
      <c r="L67" s="64">
        <v>0</v>
      </c>
      <c r="M67" s="64">
        <v>143</v>
      </c>
    </row>
    <row r="68" spans="1:13" s="1" customFormat="1" ht="33.75" customHeight="1">
      <c r="A68" s="74" t="s">
        <v>368</v>
      </c>
      <c r="B68" s="92" t="s">
        <v>360</v>
      </c>
      <c r="C68" s="74" t="s">
        <v>13</v>
      </c>
      <c r="D68" s="74" t="s">
        <v>360</v>
      </c>
      <c r="E68" s="74" t="s">
        <v>120</v>
      </c>
      <c r="F68" s="74">
        <v>1</v>
      </c>
      <c r="G68" s="74" t="s">
        <v>358</v>
      </c>
      <c r="H68" s="74" t="s">
        <v>372</v>
      </c>
      <c r="I68" s="80">
        <v>1700</v>
      </c>
      <c r="J68" s="74" t="s">
        <v>146</v>
      </c>
      <c r="K68" s="74" t="s">
        <v>146</v>
      </c>
      <c r="L68" s="74">
        <v>0</v>
      </c>
      <c r="M68" s="74">
        <v>143</v>
      </c>
    </row>
    <row r="69" spans="1:13" s="1" customFormat="1" ht="33.75" customHeight="1">
      <c r="A69" s="74" t="s">
        <v>373</v>
      </c>
      <c r="B69" s="92" t="s">
        <v>360</v>
      </c>
      <c r="C69" s="74" t="s">
        <v>13</v>
      </c>
      <c r="D69" s="74" t="s">
        <v>360</v>
      </c>
      <c r="E69" s="74" t="s">
        <v>120</v>
      </c>
      <c r="F69" s="74">
        <v>1</v>
      </c>
      <c r="G69" s="74" t="s">
        <v>358</v>
      </c>
      <c r="H69" s="74" t="s">
        <v>374</v>
      </c>
      <c r="I69" s="87">
        <v>1700</v>
      </c>
      <c r="J69" s="74" t="s">
        <v>146</v>
      </c>
      <c r="K69" s="74" t="s">
        <v>146</v>
      </c>
      <c r="L69" s="74">
        <v>0</v>
      </c>
      <c r="M69" s="74">
        <v>143</v>
      </c>
    </row>
    <row r="70" spans="1:13" s="1" customFormat="1" ht="48.75" customHeight="1">
      <c r="A70" s="64" t="s">
        <v>379</v>
      </c>
      <c r="B70" s="81" t="s">
        <v>380</v>
      </c>
      <c r="C70" s="64" t="s">
        <v>13</v>
      </c>
      <c r="D70" s="64" t="s">
        <v>380</v>
      </c>
      <c r="E70" s="64" t="s">
        <v>120</v>
      </c>
      <c r="F70" s="64">
        <v>1</v>
      </c>
      <c r="G70" s="64" t="s">
        <v>358</v>
      </c>
      <c r="H70" s="64" t="s">
        <v>349</v>
      </c>
      <c r="I70" s="80">
        <v>50</v>
      </c>
      <c r="J70" s="64" t="s">
        <v>146</v>
      </c>
      <c r="K70" s="64" t="s">
        <v>146</v>
      </c>
      <c r="L70" s="64">
        <v>0</v>
      </c>
      <c r="M70" s="64">
        <v>149</v>
      </c>
    </row>
    <row r="71" spans="1:13" s="1" customFormat="1" ht="39" customHeight="1">
      <c r="A71" s="85" t="s">
        <v>381</v>
      </c>
      <c r="B71" s="84" t="s">
        <v>382</v>
      </c>
      <c r="C71" s="64" t="s">
        <v>13</v>
      </c>
      <c r="D71" s="85" t="str">
        <f>B71</f>
        <v>Изготовление вывески</v>
      </c>
      <c r="E71" s="64" t="s">
        <v>120</v>
      </c>
      <c r="F71" s="64">
        <v>16</v>
      </c>
      <c r="G71" s="64" t="s">
        <v>358</v>
      </c>
      <c r="H71" s="85" t="s">
        <v>228</v>
      </c>
      <c r="I71" s="86">
        <v>800</v>
      </c>
      <c r="J71" s="64" t="s">
        <v>146</v>
      </c>
      <c r="K71" s="64" t="s">
        <v>146</v>
      </c>
      <c r="L71" s="64">
        <v>0</v>
      </c>
      <c r="M71" s="64">
        <v>149</v>
      </c>
    </row>
    <row r="72" spans="1:13" s="1" customFormat="1" ht="50.25" customHeight="1">
      <c r="A72" s="88" t="s">
        <v>298</v>
      </c>
      <c r="B72" s="26" t="s">
        <v>59</v>
      </c>
      <c r="C72" s="89" t="s">
        <v>78</v>
      </c>
      <c r="D72" s="89" t="s">
        <v>340</v>
      </c>
      <c r="E72" s="90" t="s">
        <v>141</v>
      </c>
      <c r="F72" s="91" t="s">
        <v>192</v>
      </c>
      <c r="G72" s="90" t="s">
        <v>108</v>
      </c>
      <c r="H72" s="90" t="s">
        <v>349</v>
      </c>
      <c r="I72" s="90">
        <v>600</v>
      </c>
      <c r="J72" s="90">
        <f>(I72*0.07)+I72</f>
        <v>642</v>
      </c>
      <c r="K72" s="90">
        <f>(J72*0.07)+J72</f>
        <v>686.94</v>
      </c>
      <c r="L72" s="70">
        <v>0</v>
      </c>
      <c r="M72" s="88" t="s">
        <v>82</v>
      </c>
    </row>
    <row r="73" spans="1:13" s="1" customFormat="1" ht="51" customHeight="1">
      <c r="A73" s="4" t="s">
        <v>299</v>
      </c>
      <c r="B73" s="31" t="s">
        <v>147</v>
      </c>
      <c r="C73" s="3" t="s">
        <v>78</v>
      </c>
      <c r="D73" s="32" t="s">
        <v>148</v>
      </c>
      <c r="E73" s="5" t="s">
        <v>243</v>
      </c>
      <c r="F73" s="4" t="s">
        <v>146</v>
      </c>
      <c r="G73" s="5" t="s">
        <v>108</v>
      </c>
      <c r="H73" s="5" t="s">
        <v>149</v>
      </c>
      <c r="I73" s="5">
        <f>80.7+8</f>
        <v>88.7</v>
      </c>
      <c r="J73" s="5">
        <f>I73*0.06+I73</f>
        <v>94.022</v>
      </c>
      <c r="K73" s="5">
        <f>(J73*0.07)+J73</f>
        <v>100.60354000000001</v>
      </c>
      <c r="L73" s="6">
        <v>0</v>
      </c>
      <c r="M73" s="4" t="s">
        <v>92</v>
      </c>
    </row>
    <row r="74" spans="1:13" s="1" customFormat="1" ht="51" customHeight="1">
      <c r="A74" s="4" t="s">
        <v>300</v>
      </c>
      <c r="B74" s="31" t="s">
        <v>150</v>
      </c>
      <c r="C74" s="3" t="s">
        <v>78</v>
      </c>
      <c r="D74" s="32" t="s">
        <v>151</v>
      </c>
      <c r="E74" s="5" t="s">
        <v>243</v>
      </c>
      <c r="F74" s="4" t="s">
        <v>146</v>
      </c>
      <c r="G74" s="5" t="s">
        <v>108</v>
      </c>
      <c r="H74" s="5" t="s">
        <v>149</v>
      </c>
      <c r="I74" s="5">
        <f>21.8+5</f>
        <v>26.8</v>
      </c>
      <c r="J74" s="5">
        <f aca="true" t="shared" si="4" ref="J74:J85">I74*0.06+I74</f>
        <v>28.408</v>
      </c>
      <c r="K74" s="5">
        <f>(J74*0.07)+J74</f>
        <v>30.39656</v>
      </c>
      <c r="L74" s="6">
        <v>0</v>
      </c>
      <c r="M74" s="4" t="s">
        <v>92</v>
      </c>
    </row>
    <row r="75" spans="1:13" s="1" customFormat="1" ht="51" customHeight="1">
      <c r="A75" s="4" t="s">
        <v>301</v>
      </c>
      <c r="B75" s="31" t="s">
        <v>152</v>
      </c>
      <c r="C75" s="3" t="s">
        <v>78</v>
      </c>
      <c r="D75" s="32" t="s">
        <v>153</v>
      </c>
      <c r="E75" s="5" t="s">
        <v>243</v>
      </c>
      <c r="F75" s="4" t="s">
        <v>146</v>
      </c>
      <c r="G75" s="5" t="s">
        <v>108</v>
      </c>
      <c r="H75" s="5" t="s">
        <v>149</v>
      </c>
      <c r="I75" s="5">
        <f>40.3+8</f>
        <v>48.3</v>
      </c>
      <c r="J75" s="5">
        <f t="shared" si="4"/>
        <v>51.19799999999999</v>
      </c>
      <c r="K75" s="5">
        <f>(J75*0.07)+J75</f>
        <v>54.781859999999995</v>
      </c>
      <c r="L75" s="6">
        <v>0</v>
      </c>
      <c r="M75" s="4" t="s">
        <v>92</v>
      </c>
    </row>
    <row r="76" spans="1:13" s="1" customFormat="1" ht="51" customHeight="1">
      <c r="A76" s="4" t="s">
        <v>302</v>
      </c>
      <c r="B76" s="31" t="s">
        <v>156</v>
      </c>
      <c r="C76" s="3" t="s">
        <v>78</v>
      </c>
      <c r="D76" s="32" t="s">
        <v>157</v>
      </c>
      <c r="E76" s="5" t="s">
        <v>243</v>
      </c>
      <c r="F76" s="4" t="s">
        <v>146</v>
      </c>
      <c r="G76" s="5" t="s">
        <v>108</v>
      </c>
      <c r="H76" s="5" t="s">
        <v>154</v>
      </c>
      <c r="I76" s="5">
        <v>1</v>
      </c>
      <c r="J76" s="5">
        <v>3</v>
      </c>
      <c r="K76" s="5">
        <f>(J76*0.07)+J76</f>
        <v>3.21</v>
      </c>
      <c r="L76" s="6">
        <v>0</v>
      </c>
      <c r="M76" s="4" t="s">
        <v>92</v>
      </c>
    </row>
    <row r="77" spans="1:13" s="1" customFormat="1" ht="51" customHeight="1">
      <c r="A77" s="4" t="s">
        <v>303</v>
      </c>
      <c r="B77" s="31" t="s">
        <v>155</v>
      </c>
      <c r="C77" s="3" t="s">
        <v>78</v>
      </c>
      <c r="D77" s="32" t="s">
        <v>158</v>
      </c>
      <c r="E77" s="5" t="s">
        <v>243</v>
      </c>
      <c r="F77" s="4" t="s">
        <v>146</v>
      </c>
      <c r="G77" s="5" t="s">
        <v>108</v>
      </c>
      <c r="H77" s="5" t="s">
        <v>154</v>
      </c>
      <c r="I77" s="5">
        <v>118.9</v>
      </c>
      <c r="J77" s="5">
        <v>105.7</v>
      </c>
      <c r="K77" s="5">
        <f>J77*0.07+J77</f>
        <v>113.099</v>
      </c>
      <c r="L77" s="6">
        <v>0</v>
      </c>
      <c r="M77" s="4" t="s">
        <v>92</v>
      </c>
    </row>
    <row r="78" spans="1:13" s="1" customFormat="1" ht="51" customHeight="1">
      <c r="A78" s="4" t="s">
        <v>304</v>
      </c>
      <c r="B78" s="31" t="s">
        <v>163</v>
      </c>
      <c r="C78" s="3" t="s">
        <v>78</v>
      </c>
      <c r="D78" s="32" t="s">
        <v>164</v>
      </c>
      <c r="E78" s="5" t="s">
        <v>243</v>
      </c>
      <c r="F78" s="4" t="s">
        <v>146</v>
      </c>
      <c r="G78" s="5" t="s">
        <v>108</v>
      </c>
      <c r="H78" s="5" t="s">
        <v>154</v>
      </c>
      <c r="I78" s="5">
        <v>105.2</v>
      </c>
      <c r="J78" s="5">
        <v>103.25</v>
      </c>
      <c r="K78" s="5">
        <f aca="true" t="shared" si="5" ref="J78:K86">(J78*0.07)+J78</f>
        <v>110.4775</v>
      </c>
      <c r="L78" s="6">
        <v>0</v>
      </c>
      <c r="M78" s="4" t="s">
        <v>92</v>
      </c>
    </row>
    <row r="79" spans="1:13" s="1" customFormat="1" ht="51" customHeight="1">
      <c r="A79" s="4" t="s">
        <v>305</v>
      </c>
      <c r="B79" s="31" t="s">
        <v>159</v>
      </c>
      <c r="C79" s="3" t="s">
        <v>78</v>
      </c>
      <c r="D79" s="32" t="s">
        <v>160</v>
      </c>
      <c r="E79" s="5" t="s">
        <v>243</v>
      </c>
      <c r="F79" s="4" t="s">
        <v>146</v>
      </c>
      <c r="G79" s="5" t="s">
        <v>108</v>
      </c>
      <c r="H79" s="5" t="s">
        <v>105</v>
      </c>
      <c r="I79" s="5">
        <v>308.2</v>
      </c>
      <c r="J79" s="5">
        <f t="shared" si="4"/>
        <v>326.692</v>
      </c>
      <c r="K79" s="5">
        <f t="shared" si="5"/>
        <v>349.56044</v>
      </c>
      <c r="L79" s="6">
        <v>0</v>
      </c>
      <c r="M79" s="4" t="s">
        <v>92</v>
      </c>
    </row>
    <row r="80" spans="1:13" s="1" customFormat="1" ht="51" customHeight="1">
      <c r="A80" s="4" t="s">
        <v>306</v>
      </c>
      <c r="B80" s="31" t="s">
        <v>162</v>
      </c>
      <c r="C80" s="3" t="s">
        <v>78</v>
      </c>
      <c r="D80" s="32" t="s">
        <v>161</v>
      </c>
      <c r="E80" s="5" t="s">
        <v>243</v>
      </c>
      <c r="F80" s="4" t="s">
        <v>146</v>
      </c>
      <c r="G80" s="5" t="s">
        <v>108</v>
      </c>
      <c r="H80" s="5" t="s">
        <v>105</v>
      </c>
      <c r="I80" s="5">
        <f>137.8</f>
        <v>137.8</v>
      </c>
      <c r="J80" s="5">
        <f t="shared" si="4"/>
        <v>146.068</v>
      </c>
      <c r="K80" s="5">
        <f t="shared" si="5"/>
        <v>156.29276000000002</v>
      </c>
      <c r="L80" s="6">
        <v>0</v>
      </c>
      <c r="M80" s="4" t="s">
        <v>92</v>
      </c>
    </row>
    <row r="81" spans="1:13" s="1" customFormat="1" ht="51" customHeight="1">
      <c r="A81" s="4" t="s">
        <v>307</v>
      </c>
      <c r="B81" s="31" t="s">
        <v>169</v>
      </c>
      <c r="C81" s="3" t="s">
        <v>78</v>
      </c>
      <c r="D81" s="32" t="s">
        <v>170</v>
      </c>
      <c r="E81" s="5" t="s">
        <v>243</v>
      </c>
      <c r="F81" s="4" t="s">
        <v>146</v>
      </c>
      <c r="G81" s="5" t="s">
        <v>108</v>
      </c>
      <c r="H81" s="5" t="s">
        <v>105</v>
      </c>
      <c r="I81" s="5">
        <v>14.8</v>
      </c>
      <c r="J81" s="5">
        <f t="shared" si="4"/>
        <v>15.688</v>
      </c>
      <c r="K81" s="5">
        <f t="shared" si="5"/>
        <v>16.786160000000002</v>
      </c>
      <c r="L81" s="6">
        <v>0</v>
      </c>
      <c r="M81" s="4" t="s">
        <v>92</v>
      </c>
    </row>
    <row r="82" spans="1:13" s="1" customFormat="1" ht="51" customHeight="1">
      <c r="A82" s="4" t="s">
        <v>308</v>
      </c>
      <c r="B82" s="31" t="s">
        <v>173</v>
      </c>
      <c r="C82" s="3" t="s">
        <v>78</v>
      </c>
      <c r="D82" s="32" t="s">
        <v>172</v>
      </c>
      <c r="E82" s="5" t="s">
        <v>243</v>
      </c>
      <c r="F82" s="4" t="s">
        <v>146</v>
      </c>
      <c r="G82" s="5" t="s">
        <v>108</v>
      </c>
      <c r="H82" s="5" t="s">
        <v>171</v>
      </c>
      <c r="I82" s="5">
        <v>594</v>
      </c>
      <c r="J82" s="5">
        <v>374.6</v>
      </c>
      <c r="K82" s="5">
        <f t="shared" si="5"/>
        <v>400.822</v>
      </c>
      <c r="L82" s="6">
        <v>0</v>
      </c>
      <c r="M82" s="4" t="s">
        <v>92</v>
      </c>
    </row>
    <row r="83" spans="1:13" s="1" customFormat="1" ht="51" customHeight="1">
      <c r="A83" s="4" t="s">
        <v>309</v>
      </c>
      <c r="B83" s="31" t="s">
        <v>165</v>
      </c>
      <c r="C83" s="3" t="s">
        <v>78</v>
      </c>
      <c r="D83" s="32" t="s">
        <v>167</v>
      </c>
      <c r="E83" s="5" t="s">
        <v>243</v>
      </c>
      <c r="F83" s="4" t="s">
        <v>146</v>
      </c>
      <c r="G83" s="5" t="s">
        <v>108</v>
      </c>
      <c r="H83" s="5" t="s">
        <v>106</v>
      </c>
      <c r="I83" s="5">
        <v>12</v>
      </c>
      <c r="J83" s="5">
        <f t="shared" si="4"/>
        <v>12.72</v>
      </c>
      <c r="K83" s="5">
        <f t="shared" si="5"/>
        <v>13.6104</v>
      </c>
      <c r="L83" s="6">
        <v>0</v>
      </c>
      <c r="M83" s="4" t="s">
        <v>92</v>
      </c>
    </row>
    <row r="84" spans="1:13" s="1" customFormat="1" ht="51" customHeight="1">
      <c r="A84" s="4" t="s">
        <v>310</v>
      </c>
      <c r="B84" s="31" t="s">
        <v>166</v>
      </c>
      <c r="C84" s="3" t="s">
        <v>78</v>
      </c>
      <c r="D84" s="32" t="s">
        <v>168</v>
      </c>
      <c r="E84" s="5" t="s">
        <v>243</v>
      </c>
      <c r="F84" s="4" t="s">
        <v>146</v>
      </c>
      <c r="G84" s="5" t="s">
        <v>108</v>
      </c>
      <c r="H84" s="5" t="s">
        <v>106</v>
      </c>
      <c r="I84" s="5">
        <v>149.1</v>
      </c>
      <c r="J84" s="5">
        <f t="shared" si="4"/>
        <v>158.046</v>
      </c>
      <c r="K84" s="5">
        <f t="shared" si="5"/>
        <v>169.10922</v>
      </c>
      <c r="L84" s="6">
        <v>0</v>
      </c>
      <c r="M84" s="4" t="s">
        <v>92</v>
      </c>
    </row>
    <row r="85" spans="1:13" s="1" customFormat="1" ht="51" customHeight="1">
      <c r="A85" s="4" t="s">
        <v>311</v>
      </c>
      <c r="B85" s="31" t="s">
        <v>190</v>
      </c>
      <c r="C85" s="3" t="s">
        <v>78</v>
      </c>
      <c r="D85" s="32" t="s">
        <v>191</v>
      </c>
      <c r="E85" s="5" t="s">
        <v>243</v>
      </c>
      <c r="F85" s="4" t="s">
        <v>146</v>
      </c>
      <c r="G85" s="5" t="s">
        <v>108</v>
      </c>
      <c r="H85" s="5" t="s">
        <v>106</v>
      </c>
      <c r="I85" s="5">
        <v>212</v>
      </c>
      <c r="J85" s="5">
        <f t="shared" si="4"/>
        <v>224.72</v>
      </c>
      <c r="K85" s="5">
        <f t="shared" si="5"/>
        <v>240.4504</v>
      </c>
      <c r="L85" s="6">
        <v>0</v>
      </c>
      <c r="M85" s="4" t="s">
        <v>92</v>
      </c>
    </row>
    <row r="86" spans="1:13" s="1" customFormat="1" ht="51.75" customHeight="1">
      <c r="A86" s="4" t="s">
        <v>312</v>
      </c>
      <c r="B86" s="2" t="s">
        <v>60</v>
      </c>
      <c r="C86" s="3" t="s">
        <v>78</v>
      </c>
      <c r="D86" s="3" t="s">
        <v>60</v>
      </c>
      <c r="E86" s="5" t="s">
        <v>146</v>
      </c>
      <c r="F86" s="5" t="s">
        <v>146</v>
      </c>
      <c r="G86" s="5" t="s">
        <v>108</v>
      </c>
      <c r="H86" s="5" t="s">
        <v>349</v>
      </c>
      <c r="I86" s="5">
        <v>2000</v>
      </c>
      <c r="J86" s="5">
        <f t="shared" si="5"/>
        <v>2140</v>
      </c>
      <c r="K86" s="5">
        <f t="shared" si="5"/>
        <v>2289.8</v>
      </c>
      <c r="L86" s="6">
        <v>0</v>
      </c>
      <c r="M86" s="4" t="s">
        <v>83</v>
      </c>
    </row>
    <row r="87" spans="1:13" s="1" customFormat="1" ht="77.25" customHeight="1">
      <c r="A87" s="4" t="s">
        <v>313</v>
      </c>
      <c r="B87" s="2" t="s">
        <v>59</v>
      </c>
      <c r="C87" s="3" t="s">
        <v>78</v>
      </c>
      <c r="D87" s="3" t="s">
        <v>340</v>
      </c>
      <c r="E87" s="5" t="s">
        <v>141</v>
      </c>
      <c r="F87" s="24" t="s">
        <v>260</v>
      </c>
      <c r="G87" s="5" t="s">
        <v>108</v>
      </c>
      <c r="H87" s="5" t="s">
        <v>193</v>
      </c>
      <c r="I87" s="5">
        <f>1755+30-32</f>
        <v>1753</v>
      </c>
      <c r="J87" s="5">
        <f aca="true" t="shared" si="6" ref="J87:K102">(I87*0.07)+I87</f>
        <v>1875.71</v>
      </c>
      <c r="K87" s="5">
        <f t="shared" si="6"/>
        <v>2007.0097</v>
      </c>
      <c r="L87" s="6">
        <v>0</v>
      </c>
      <c r="M87" s="4" t="s">
        <v>82</v>
      </c>
    </row>
    <row r="88" spans="1:13" s="1" customFormat="1" ht="86.25" customHeight="1">
      <c r="A88" s="4" t="s">
        <v>314</v>
      </c>
      <c r="B88" s="2" t="s">
        <v>68</v>
      </c>
      <c r="C88" s="3" t="s">
        <v>78</v>
      </c>
      <c r="D88" s="3" t="s">
        <v>61</v>
      </c>
      <c r="E88" s="5" t="s">
        <v>138</v>
      </c>
      <c r="F88" s="4" t="s">
        <v>139</v>
      </c>
      <c r="G88" s="5" t="s">
        <v>108</v>
      </c>
      <c r="H88" s="11" t="s">
        <v>94</v>
      </c>
      <c r="I88" s="5">
        <v>540</v>
      </c>
      <c r="J88" s="5">
        <v>577.8</v>
      </c>
      <c r="K88" s="5">
        <f t="shared" si="6"/>
        <v>618.246</v>
      </c>
      <c r="L88" s="6">
        <v>0</v>
      </c>
      <c r="M88" s="4" t="s">
        <v>83</v>
      </c>
    </row>
    <row r="89" spans="1:13" s="1" customFormat="1" ht="76.5" customHeight="1">
      <c r="A89" s="4" t="s">
        <v>315</v>
      </c>
      <c r="B89" s="2" t="s">
        <v>65</v>
      </c>
      <c r="C89" s="3" t="s">
        <v>78</v>
      </c>
      <c r="D89" s="3" t="s">
        <v>61</v>
      </c>
      <c r="E89" s="5" t="s">
        <v>138</v>
      </c>
      <c r="F89" s="4" t="s">
        <v>139</v>
      </c>
      <c r="G89" s="5" t="s">
        <v>108</v>
      </c>
      <c r="H89" s="3" t="s">
        <v>95</v>
      </c>
      <c r="I89" s="5">
        <v>540</v>
      </c>
      <c r="J89" s="5">
        <v>577.8</v>
      </c>
      <c r="K89" s="5">
        <f t="shared" si="6"/>
        <v>618.246</v>
      </c>
      <c r="L89" s="6">
        <v>0</v>
      </c>
      <c r="M89" s="4" t="s">
        <v>83</v>
      </c>
    </row>
    <row r="90" spans="1:13" s="1" customFormat="1" ht="92.25" customHeight="1">
      <c r="A90" s="4" t="s">
        <v>316</v>
      </c>
      <c r="B90" s="2" t="s">
        <v>69</v>
      </c>
      <c r="C90" s="3" t="s">
        <v>78</v>
      </c>
      <c r="D90" s="3" t="s">
        <v>61</v>
      </c>
      <c r="E90" s="5" t="s">
        <v>138</v>
      </c>
      <c r="F90" s="4" t="s">
        <v>139</v>
      </c>
      <c r="G90" s="5" t="s">
        <v>108</v>
      </c>
      <c r="H90" s="11" t="s">
        <v>135</v>
      </c>
      <c r="I90" s="5">
        <v>660</v>
      </c>
      <c r="J90" s="5">
        <v>706.2</v>
      </c>
      <c r="K90" s="5">
        <f t="shared" si="6"/>
        <v>755.634</v>
      </c>
      <c r="L90" s="6">
        <v>0</v>
      </c>
      <c r="M90" s="4" t="s">
        <v>83</v>
      </c>
    </row>
    <row r="91" spans="1:13" s="1" customFormat="1" ht="88.5" customHeight="1">
      <c r="A91" s="4" t="s">
        <v>317</v>
      </c>
      <c r="B91" s="2" t="s">
        <v>70</v>
      </c>
      <c r="C91" s="3" t="s">
        <v>78</v>
      </c>
      <c r="D91" s="3" t="s">
        <v>61</v>
      </c>
      <c r="E91" s="5" t="s">
        <v>138</v>
      </c>
      <c r="F91" s="4" t="s">
        <v>139</v>
      </c>
      <c r="G91" s="5" t="s">
        <v>108</v>
      </c>
      <c r="H91" s="11" t="s">
        <v>103</v>
      </c>
      <c r="I91" s="5">
        <v>660</v>
      </c>
      <c r="J91" s="5">
        <f t="shared" si="6"/>
        <v>706.2</v>
      </c>
      <c r="K91" s="5">
        <f t="shared" si="6"/>
        <v>755.634</v>
      </c>
      <c r="L91" s="6">
        <v>0</v>
      </c>
      <c r="M91" s="4" t="s">
        <v>83</v>
      </c>
    </row>
    <row r="92" spans="1:13" s="1" customFormat="1" ht="88.5" customHeight="1">
      <c r="A92" s="4" t="s">
        <v>318</v>
      </c>
      <c r="B92" s="2" t="s">
        <v>66</v>
      </c>
      <c r="C92" s="3" t="s">
        <v>78</v>
      </c>
      <c r="D92" s="3" t="s">
        <v>61</v>
      </c>
      <c r="E92" s="5" t="s">
        <v>138</v>
      </c>
      <c r="F92" s="4" t="s">
        <v>139</v>
      </c>
      <c r="G92" s="5" t="s">
        <v>108</v>
      </c>
      <c r="H92" s="11" t="s">
        <v>96</v>
      </c>
      <c r="I92" s="5">
        <v>660</v>
      </c>
      <c r="J92" s="5">
        <v>706.2</v>
      </c>
      <c r="K92" s="5">
        <f t="shared" si="6"/>
        <v>755.634</v>
      </c>
      <c r="L92" s="6">
        <v>0</v>
      </c>
      <c r="M92" s="4" t="s">
        <v>83</v>
      </c>
    </row>
    <row r="93" spans="1:13" s="1" customFormat="1" ht="91.5" customHeight="1">
      <c r="A93" s="4" t="s">
        <v>319</v>
      </c>
      <c r="B93" s="2" t="s">
        <v>71</v>
      </c>
      <c r="C93" s="3" t="s">
        <v>78</v>
      </c>
      <c r="D93" s="3" t="s">
        <v>61</v>
      </c>
      <c r="E93" s="5" t="s">
        <v>138</v>
      </c>
      <c r="F93" s="4" t="s">
        <v>139</v>
      </c>
      <c r="G93" s="5" t="s">
        <v>108</v>
      </c>
      <c r="H93" s="3" t="s">
        <v>97</v>
      </c>
      <c r="I93" s="5">
        <v>540</v>
      </c>
      <c r="J93" s="5">
        <f t="shared" si="6"/>
        <v>577.8</v>
      </c>
      <c r="K93" s="5">
        <f t="shared" si="6"/>
        <v>618.246</v>
      </c>
      <c r="L93" s="6">
        <v>0</v>
      </c>
      <c r="M93" s="4" t="s">
        <v>83</v>
      </c>
    </row>
    <row r="94" spans="1:13" s="1" customFormat="1" ht="90.75" customHeight="1">
      <c r="A94" s="4" t="s">
        <v>320</v>
      </c>
      <c r="B94" s="2" t="s">
        <v>72</v>
      </c>
      <c r="C94" s="3" t="s">
        <v>78</v>
      </c>
      <c r="D94" s="3" t="s">
        <v>61</v>
      </c>
      <c r="E94" s="5" t="s">
        <v>138</v>
      </c>
      <c r="F94" s="4" t="s">
        <v>139</v>
      </c>
      <c r="G94" s="5" t="s">
        <v>108</v>
      </c>
      <c r="H94" s="11" t="s">
        <v>98</v>
      </c>
      <c r="I94" s="5">
        <v>660</v>
      </c>
      <c r="J94" s="5">
        <v>706.2</v>
      </c>
      <c r="K94" s="5">
        <f t="shared" si="6"/>
        <v>755.634</v>
      </c>
      <c r="L94" s="6">
        <v>0</v>
      </c>
      <c r="M94" s="4" t="s">
        <v>83</v>
      </c>
    </row>
    <row r="95" spans="1:13" s="1" customFormat="1" ht="88.5" customHeight="1">
      <c r="A95" s="4" t="s">
        <v>321</v>
      </c>
      <c r="B95" s="2" t="s">
        <v>136</v>
      </c>
      <c r="C95" s="3" t="s">
        <v>78</v>
      </c>
      <c r="D95" s="3" t="s">
        <v>61</v>
      </c>
      <c r="E95" s="5" t="s">
        <v>138</v>
      </c>
      <c r="F95" s="4" t="s">
        <v>139</v>
      </c>
      <c r="G95" s="5" t="s">
        <v>108</v>
      </c>
      <c r="H95" s="3" t="s">
        <v>104</v>
      </c>
      <c r="I95" s="5">
        <v>540</v>
      </c>
      <c r="J95" s="5">
        <f t="shared" si="6"/>
        <v>577.8</v>
      </c>
      <c r="K95" s="5">
        <f t="shared" si="6"/>
        <v>618.246</v>
      </c>
      <c r="L95" s="6">
        <v>0</v>
      </c>
      <c r="M95" s="4" t="s">
        <v>83</v>
      </c>
    </row>
    <row r="96" spans="1:13" s="1" customFormat="1" ht="92.25" customHeight="1">
      <c r="A96" s="4" t="s">
        <v>322</v>
      </c>
      <c r="B96" s="2" t="s">
        <v>195</v>
      </c>
      <c r="C96" s="3" t="s">
        <v>78</v>
      </c>
      <c r="D96" s="3" t="s">
        <v>61</v>
      </c>
      <c r="E96" s="5" t="s">
        <v>138</v>
      </c>
      <c r="F96" s="4" t="s">
        <v>139</v>
      </c>
      <c r="G96" s="5" t="s">
        <v>108</v>
      </c>
      <c r="H96" s="3" t="s">
        <v>99</v>
      </c>
      <c r="I96" s="5">
        <v>540</v>
      </c>
      <c r="J96" s="5">
        <v>502.9</v>
      </c>
      <c r="K96" s="5">
        <f t="shared" si="6"/>
        <v>538.103</v>
      </c>
      <c r="L96" s="6">
        <v>0</v>
      </c>
      <c r="M96" s="4" t="s">
        <v>83</v>
      </c>
    </row>
    <row r="97" spans="1:13" s="1" customFormat="1" ht="78" customHeight="1">
      <c r="A97" s="4" t="s">
        <v>323</v>
      </c>
      <c r="B97" s="2" t="s">
        <v>137</v>
      </c>
      <c r="C97" s="3" t="s">
        <v>78</v>
      </c>
      <c r="D97" s="3" t="s">
        <v>61</v>
      </c>
      <c r="E97" s="5" t="s">
        <v>138</v>
      </c>
      <c r="F97" s="4" t="s">
        <v>139</v>
      </c>
      <c r="G97" s="5" t="s">
        <v>108</v>
      </c>
      <c r="H97" s="11" t="s">
        <v>100</v>
      </c>
      <c r="I97" s="5">
        <v>660</v>
      </c>
      <c r="J97" s="5">
        <v>706.2</v>
      </c>
      <c r="K97" s="5">
        <f t="shared" si="6"/>
        <v>755.634</v>
      </c>
      <c r="L97" s="6">
        <v>0</v>
      </c>
      <c r="M97" s="4" t="s">
        <v>83</v>
      </c>
    </row>
    <row r="98" spans="1:13" s="1" customFormat="1" ht="91.5" customHeight="1">
      <c r="A98" s="4" t="s">
        <v>324</v>
      </c>
      <c r="B98" s="10" t="s">
        <v>67</v>
      </c>
      <c r="C98" s="3" t="s">
        <v>78</v>
      </c>
      <c r="D98" s="3" t="s">
        <v>61</v>
      </c>
      <c r="E98" s="5" t="s">
        <v>138</v>
      </c>
      <c r="F98" s="4" t="s">
        <v>139</v>
      </c>
      <c r="G98" s="5" t="s">
        <v>108</v>
      </c>
      <c r="H98" s="11" t="s">
        <v>102</v>
      </c>
      <c r="I98" s="5">
        <v>540</v>
      </c>
      <c r="J98" s="5">
        <f t="shared" si="6"/>
        <v>577.8</v>
      </c>
      <c r="K98" s="5">
        <f t="shared" si="6"/>
        <v>618.246</v>
      </c>
      <c r="L98" s="6">
        <v>0</v>
      </c>
      <c r="M98" s="4" t="s">
        <v>83</v>
      </c>
    </row>
    <row r="99" spans="1:13" s="1" customFormat="1" ht="97.5" customHeight="1">
      <c r="A99" s="4" t="s">
        <v>325</v>
      </c>
      <c r="B99" s="10" t="s">
        <v>73</v>
      </c>
      <c r="C99" s="3" t="s">
        <v>78</v>
      </c>
      <c r="D99" s="3" t="s">
        <v>61</v>
      </c>
      <c r="E99" s="5" t="s">
        <v>138</v>
      </c>
      <c r="F99" s="4" t="s">
        <v>139</v>
      </c>
      <c r="G99" s="5" t="s">
        <v>108</v>
      </c>
      <c r="H99" s="3" t="s">
        <v>105</v>
      </c>
      <c r="I99" s="5">
        <v>540</v>
      </c>
      <c r="J99" s="5">
        <v>502.9</v>
      </c>
      <c r="K99" s="5">
        <f t="shared" si="6"/>
        <v>538.103</v>
      </c>
      <c r="L99" s="6">
        <v>0</v>
      </c>
      <c r="M99" s="4" t="s">
        <v>83</v>
      </c>
    </row>
    <row r="100" spans="1:13" s="1" customFormat="1" ht="90" customHeight="1">
      <c r="A100" s="4" t="s">
        <v>326</v>
      </c>
      <c r="B100" s="10" t="s">
        <v>74</v>
      </c>
      <c r="C100" s="3" t="s">
        <v>78</v>
      </c>
      <c r="D100" s="3" t="s">
        <v>61</v>
      </c>
      <c r="E100" s="5" t="s">
        <v>138</v>
      </c>
      <c r="F100" s="4" t="s">
        <v>139</v>
      </c>
      <c r="G100" s="5" t="s">
        <v>108</v>
      </c>
      <c r="H100" s="3" t="s">
        <v>106</v>
      </c>
      <c r="I100" s="5">
        <v>540</v>
      </c>
      <c r="J100" s="5">
        <v>577.8</v>
      </c>
      <c r="K100" s="5">
        <f t="shared" si="6"/>
        <v>618.246</v>
      </c>
      <c r="L100" s="6">
        <v>0</v>
      </c>
      <c r="M100" s="4" t="s">
        <v>83</v>
      </c>
    </row>
    <row r="101" spans="1:13" s="1" customFormat="1" ht="95.25" customHeight="1">
      <c r="A101" s="4" t="s">
        <v>327</v>
      </c>
      <c r="B101" s="10" t="s">
        <v>176</v>
      </c>
      <c r="C101" s="3" t="s">
        <v>78</v>
      </c>
      <c r="D101" s="3" t="s">
        <v>61</v>
      </c>
      <c r="E101" s="5" t="s">
        <v>138</v>
      </c>
      <c r="F101" s="4" t="s">
        <v>139</v>
      </c>
      <c r="G101" s="5" t="s">
        <v>108</v>
      </c>
      <c r="H101" s="3" t="s">
        <v>101</v>
      </c>
      <c r="I101" s="5">
        <v>540</v>
      </c>
      <c r="J101" s="5">
        <v>502.9</v>
      </c>
      <c r="K101" s="5">
        <f t="shared" si="6"/>
        <v>538.103</v>
      </c>
      <c r="L101" s="6">
        <v>0</v>
      </c>
      <c r="M101" s="4" t="s">
        <v>83</v>
      </c>
    </row>
    <row r="102" spans="1:13" s="1" customFormat="1" ht="84.75" customHeight="1">
      <c r="A102" s="4" t="s">
        <v>328</v>
      </c>
      <c r="B102" s="2" t="s">
        <v>75</v>
      </c>
      <c r="C102" s="3" t="s">
        <v>78</v>
      </c>
      <c r="D102" s="3" t="s">
        <v>61</v>
      </c>
      <c r="E102" s="5" t="s">
        <v>138</v>
      </c>
      <c r="F102" s="4" t="s">
        <v>139</v>
      </c>
      <c r="G102" s="5" t="s">
        <v>108</v>
      </c>
      <c r="H102" s="3" t="s">
        <v>107</v>
      </c>
      <c r="I102" s="5">
        <v>540</v>
      </c>
      <c r="J102" s="5">
        <v>577.8</v>
      </c>
      <c r="K102" s="5">
        <f t="shared" si="6"/>
        <v>618.246</v>
      </c>
      <c r="L102" s="6">
        <v>0</v>
      </c>
      <c r="M102" s="4" t="s">
        <v>83</v>
      </c>
    </row>
    <row r="103" spans="1:13" s="1" customFormat="1" ht="103.5" customHeight="1">
      <c r="A103" s="4" t="s">
        <v>329</v>
      </c>
      <c r="B103" s="10" t="s">
        <v>62</v>
      </c>
      <c r="C103" s="3" t="s">
        <v>78</v>
      </c>
      <c r="D103" s="11" t="s">
        <v>63</v>
      </c>
      <c r="E103" s="5" t="s">
        <v>244</v>
      </c>
      <c r="F103" s="4" t="s">
        <v>140</v>
      </c>
      <c r="G103" s="5" t="s">
        <v>108</v>
      </c>
      <c r="H103" s="11" t="s">
        <v>102</v>
      </c>
      <c r="I103" s="5">
        <f>486.37</f>
        <v>486.37</v>
      </c>
      <c r="J103" s="5">
        <v>2603.3</v>
      </c>
      <c r="K103" s="5">
        <f>(J103*0.07)+J103</f>
        <v>2785.5310000000004</v>
      </c>
      <c r="L103" s="6">
        <v>0</v>
      </c>
      <c r="M103" s="4" t="s">
        <v>81</v>
      </c>
    </row>
    <row r="104" spans="1:13" s="1" customFormat="1" ht="12.75" customHeight="1">
      <c r="A104" s="4" t="s">
        <v>330</v>
      </c>
      <c r="B104" s="112" t="s">
        <v>345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4"/>
    </row>
    <row r="105" spans="1:13" s="1" customFormat="1" ht="96" customHeight="1">
      <c r="A105" s="4" t="s">
        <v>331</v>
      </c>
      <c r="B105" s="10" t="s">
        <v>62</v>
      </c>
      <c r="C105" s="11" t="s">
        <v>78</v>
      </c>
      <c r="D105" s="11" t="s">
        <v>211</v>
      </c>
      <c r="E105" s="11" t="s">
        <v>212</v>
      </c>
      <c r="F105" s="11">
        <v>161.4</v>
      </c>
      <c r="G105" s="11" t="s">
        <v>209</v>
      </c>
      <c r="H105" s="11" t="s">
        <v>213</v>
      </c>
      <c r="I105" s="11">
        <v>114.8</v>
      </c>
      <c r="J105" s="5">
        <v>14.3</v>
      </c>
      <c r="K105" s="5">
        <f>J105*0.07+J105</f>
        <v>15.301</v>
      </c>
      <c r="L105" s="6">
        <v>0</v>
      </c>
      <c r="M105" s="11">
        <v>147</v>
      </c>
    </row>
    <row r="106" spans="1:13" s="1" customFormat="1" ht="15" customHeight="1">
      <c r="A106" s="4"/>
      <c r="B106" s="105" t="s">
        <v>248</v>
      </c>
      <c r="C106" s="106"/>
      <c r="D106" s="106"/>
      <c r="E106" s="106"/>
      <c r="F106" s="106"/>
      <c r="G106" s="106"/>
      <c r="H106" s="107"/>
      <c r="I106" s="20">
        <f>SUM(I16:I105)</f>
        <v>169464.978</v>
      </c>
      <c r="J106" s="20">
        <f>SUM(J16:J105)</f>
        <v>113231.03755999997</v>
      </c>
      <c r="K106" s="20">
        <f>SUM(K16:K105)</f>
        <v>121157.2101892001</v>
      </c>
      <c r="L106" s="33"/>
      <c r="M106" s="34"/>
    </row>
    <row r="107" spans="1:13" s="1" customFormat="1" ht="15" customHeight="1">
      <c r="A107" s="102" t="s">
        <v>246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4"/>
    </row>
    <row r="108" spans="1:13" s="1" customFormat="1" ht="15" customHeight="1">
      <c r="A108" s="108" t="s">
        <v>14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22"/>
    </row>
    <row r="109" spans="1:13" s="1" customFormat="1" ht="66.75" customHeight="1">
      <c r="A109" s="4" t="s">
        <v>125</v>
      </c>
      <c r="B109" s="10" t="s">
        <v>0</v>
      </c>
      <c r="C109" s="11" t="s">
        <v>332</v>
      </c>
      <c r="D109" s="11" t="str">
        <f>B109</f>
        <v>Анализ влияния финансово-промышленных групп (холдингов) на состояние конкуренции в отраслях экономики РК. Международный опыт.</v>
      </c>
      <c r="E109" s="7" t="s">
        <v>120</v>
      </c>
      <c r="F109" s="4" t="s">
        <v>125</v>
      </c>
      <c r="G109" s="5" t="s">
        <v>108</v>
      </c>
      <c r="H109" s="5" t="s">
        <v>349</v>
      </c>
      <c r="I109" s="5">
        <v>11789</v>
      </c>
      <c r="J109" s="5">
        <f aca="true" t="shared" si="7" ref="J109:K111">I109*0.07+I109</f>
        <v>12614.23</v>
      </c>
      <c r="K109" s="5">
        <f t="shared" si="7"/>
        <v>13497.2261</v>
      </c>
      <c r="L109" s="14">
        <v>0</v>
      </c>
      <c r="M109" s="4" t="s">
        <v>80</v>
      </c>
    </row>
    <row r="110" spans="1:13" s="1" customFormat="1" ht="57" customHeight="1">
      <c r="A110" s="4" t="s">
        <v>144</v>
      </c>
      <c r="B110" s="35" t="s">
        <v>1</v>
      </c>
      <c r="C110" s="11" t="s">
        <v>332</v>
      </c>
      <c r="D110" s="11" t="str">
        <f>B110</f>
        <v>Анализ международного опыта по защите и развитию конкуренции на рынке накопительных пенионных фондов</v>
      </c>
      <c r="E110" s="7" t="s">
        <v>120</v>
      </c>
      <c r="F110" s="4" t="s">
        <v>125</v>
      </c>
      <c r="G110" s="5" t="s">
        <v>108</v>
      </c>
      <c r="H110" s="5" t="s">
        <v>349</v>
      </c>
      <c r="I110" s="5">
        <v>7678.3</v>
      </c>
      <c r="J110" s="5">
        <f t="shared" si="7"/>
        <v>8215.781</v>
      </c>
      <c r="K110" s="5">
        <f t="shared" si="7"/>
        <v>8790.885670000001</v>
      </c>
      <c r="L110" s="14" t="s">
        <v>258</v>
      </c>
      <c r="M110" s="4" t="s">
        <v>80</v>
      </c>
    </row>
    <row r="111" spans="1:13" s="1" customFormat="1" ht="59.25" customHeight="1">
      <c r="A111" s="4" t="s">
        <v>143</v>
      </c>
      <c r="B111" s="35" t="s">
        <v>2</v>
      </c>
      <c r="C111" s="11" t="s">
        <v>13</v>
      </c>
      <c r="D111" s="11" t="str">
        <f>B111</f>
        <v>Анализ международного опыта по защите и развитию конкуренции на рынке страховых услуг</v>
      </c>
      <c r="E111" s="7" t="s">
        <v>120</v>
      </c>
      <c r="F111" s="4" t="s">
        <v>144</v>
      </c>
      <c r="G111" s="5" t="s">
        <v>108</v>
      </c>
      <c r="H111" s="5" t="s">
        <v>349</v>
      </c>
      <c r="I111" s="5">
        <v>6385.7</v>
      </c>
      <c r="J111" s="5">
        <f t="shared" si="7"/>
        <v>6832.699</v>
      </c>
      <c r="K111" s="5">
        <f t="shared" si="7"/>
        <v>7310.987929999999</v>
      </c>
      <c r="L111" s="14" t="s">
        <v>258</v>
      </c>
      <c r="M111" s="4" t="s">
        <v>80</v>
      </c>
    </row>
    <row r="112" spans="1:13" s="1" customFormat="1" ht="15" customHeight="1">
      <c r="A112" s="4"/>
      <c r="B112" s="105" t="s">
        <v>249</v>
      </c>
      <c r="C112" s="106"/>
      <c r="D112" s="106"/>
      <c r="E112" s="106"/>
      <c r="F112" s="106"/>
      <c r="G112" s="106"/>
      <c r="H112" s="107"/>
      <c r="I112" s="20">
        <f>I111+I110+I109</f>
        <v>25853</v>
      </c>
      <c r="J112" s="20">
        <f>J111+J110+J109</f>
        <v>27662.71</v>
      </c>
      <c r="K112" s="20">
        <f>K111+K110+K109</f>
        <v>29599.0997</v>
      </c>
      <c r="L112" s="33">
        <v>0</v>
      </c>
      <c r="M112" s="34"/>
    </row>
    <row r="113" spans="1:13" s="1" customFormat="1" ht="15" customHeight="1">
      <c r="A113" s="102" t="s">
        <v>247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4"/>
    </row>
    <row r="114" spans="1:13" s="1" customFormat="1" ht="15" customHeight="1">
      <c r="A114" s="108" t="s">
        <v>14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22"/>
    </row>
    <row r="115" spans="1:13" s="1" customFormat="1" ht="54.75" customHeight="1">
      <c r="A115" s="4" t="s">
        <v>125</v>
      </c>
      <c r="B115" s="2" t="s">
        <v>46</v>
      </c>
      <c r="C115" s="3" t="s">
        <v>332</v>
      </c>
      <c r="D115" s="3" t="s">
        <v>46</v>
      </c>
      <c r="E115" s="7" t="s">
        <v>175</v>
      </c>
      <c r="F115" s="36" t="s">
        <v>261</v>
      </c>
      <c r="G115" s="5" t="s">
        <v>108</v>
      </c>
      <c r="H115" s="5" t="s">
        <v>349</v>
      </c>
      <c r="I115" s="5">
        <v>7758</v>
      </c>
      <c r="J115" s="5">
        <f>I115*0.07+I115</f>
        <v>8301.06</v>
      </c>
      <c r="K115" s="5">
        <f>J115*0.07+J115</f>
        <v>8882.1342</v>
      </c>
      <c r="L115" s="6">
        <v>0</v>
      </c>
      <c r="M115" s="4" t="s">
        <v>82</v>
      </c>
    </row>
    <row r="116" spans="1:13" s="1" customFormat="1" ht="84" customHeight="1">
      <c r="A116" s="4" t="s">
        <v>144</v>
      </c>
      <c r="B116" s="2" t="s">
        <v>50</v>
      </c>
      <c r="C116" s="3" t="s">
        <v>13</v>
      </c>
      <c r="D116" s="3" t="s">
        <v>50</v>
      </c>
      <c r="E116" s="7" t="s">
        <v>120</v>
      </c>
      <c r="F116" s="4" t="s">
        <v>125</v>
      </c>
      <c r="G116" s="5" t="s">
        <v>108</v>
      </c>
      <c r="H116" s="5" t="s">
        <v>349</v>
      </c>
      <c r="I116" s="5">
        <f>816</f>
        <v>816</v>
      </c>
      <c r="J116" s="5">
        <f aca="true" t="shared" si="8" ref="J116:K119">I116*0.07+I116</f>
        <v>873.12</v>
      </c>
      <c r="K116" s="5">
        <f t="shared" si="8"/>
        <v>934.2384</v>
      </c>
      <c r="L116" s="14">
        <v>0</v>
      </c>
      <c r="M116" s="4" t="s">
        <v>80</v>
      </c>
    </row>
    <row r="117" spans="1:13" s="1" customFormat="1" ht="49.5" customHeight="1">
      <c r="A117" s="4" t="s">
        <v>143</v>
      </c>
      <c r="B117" s="2" t="s">
        <v>49</v>
      </c>
      <c r="C117" s="3" t="s">
        <v>13</v>
      </c>
      <c r="D117" s="3" t="s">
        <v>49</v>
      </c>
      <c r="E117" s="7" t="s">
        <v>120</v>
      </c>
      <c r="F117" s="4" t="s">
        <v>125</v>
      </c>
      <c r="G117" s="5" t="s">
        <v>108</v>
      </c>
      <c r="H117" s="5" t="s">
        <v>349</v>
      </c>
      <c r="I117" s="5">
        <f>6715+12715</f>
        <v>19430</v>
      </c>
      <c r="J117" s="5">
        <f t="shared" si="8"/>
        <v>20790.1</v>
      </c>
      <c r="K117" s="5">
        <f t="shared" si="8"/>
        <v>22245.407</v>
      </c>
      <c r="L117" s="14">
        <v>0</v>
      </c>
      <c r="M117" s="4" t="s">
        <v>80</v>
      </c>
    </row>
    <row r="118" spans="1:13" s="1" customFormat="1" ht="38.25" customHeight="1">
      <c r="A118" s="4" t="s">
        <v>124</v>
      </c>
      <c r="B118" s="2" t="s">
        <v>86</v>
      </c>
      <c r="C118" s="3" t="s">
        <v>13</v>
      </c>
      <c r="D118" s="3" t="s">
        <v>87</v>
      </c>
      <c r="E118" s="7" t="s">
        <v>120</v>
      </c>
      <c r="F118" s="4" t="s">
        <v>124</v>
      </c>
      <c r="G118" s="5" t="s">
        <v>108</v>
      </c>
      <c r="H118" s="5" t="s">
        <v>237</v>
      </c>
      <c r="I118" s="5">
        <v>2800</v>
      </c>
      <c r="J118" s="5">
        <f t="shared" si="8"/>
        <v>2996</v>
      </c>
      <c r="K118" s="5">
        <f t="shared" si="8"/>
        <v>3205.7200000000003</v>
      </c>
      <c r="L118" s="14">
        <v>0</v>
      </c>
      <c r="M118" s="4" t="s">
        <v>80</v>
      </c>
    </row>
    <row r="119" spans="1:13" s="1" customFormat="1" ht="51" customHeight="1">
      <c r="A119" s="4" t="s">
        <v>179</v>
      </c>
      <c r="B119" s="8" t="s">
        <v>55</v>
      </c>
      <c r="C119" s="9" t="s">
        <v>184</v>
      </c>
      <c r="D119" s="9" t="s">
        <v>55</v>
      </c>
      <c r="E119" s="7" t="s">
        <v>120</v>
      </c>
      <c r="F119" s="4">
        <v>3</v>
      </c>
      <c r="G119" s="5" t="s">
        <v>108</v>
      </c>
      <c r="H119" s="5" t="s">
        <v>349</v>
      </c>
      <c r="I119" s="5">
        <v>412</v>
      </c>
      <c r="J119" s="5">
        <f t="shared" si="8"/>
        <v>440.84000000000003</v>
      </c>
      <c r="K119" s="5">
        <f t="shared" si="8"/>
        <v>471.69880000000006</v>
      </c>
      <c r="L119" s="14">
        <v>0</v>
      </c>
      <c r="M119" s="4" t="s">
        <v>80</v>
      </c>
    </row>
    <row r="120" spans="1:13" s="1" customFormat="1" ht="53.25" customHeight="1">
      <c r="A120" s="4" t="s">
        <v>264</v>
      </c>
      <c r="B120" s="10" t="s">
        <v>3</v>
      </c>
      <c r="C120" s="11" t="s">
        <v>13</v>
      </c>
      <c r="D120" s="11" t="str">
        <f>B120</f>
        <v>Услуги оборудования серверной комнаты (фальшпол)</v>
      </c>
      <c r="E120" s="7" t="s">
        <v>120</v>
      </c>
      <c r="F120" s="11">
        <v>1</v>
      </c>
      <c r="G120" s="5" t="s">
        <v>108</v>
      </c>
      <c r="H120" s="5" t="s">
        <v>349</v>
      </c>
      <c r="I120" s="5">
        <v>131</v>
      </c>
      <c r="J120" s="5" t="s">
        <v>146</v>
      </c>
      <c r="K120" s="5" t="s">
        <v>146</v>
      </c>
      <c r="L120" s="14">
        <v>0</v>
      </c>
      <c r="M120" s="11">
        <v>149</v>
      </c>
    </row>
    <row r="121" spans="1:13" s="1" customFormat="1" ht="53.25" customHeight="1">
      <c r="A121" s="4" t="s">
        <v>265</v>
      </c>
      <c r="B121" s="10" t="s">
        <v>4</v>
      </c>
      <c r="C121" s="11" t="s">
        <v>13</v>
      </c>
      <c r="D121" s="11" t="str">
        <f>B121</f>
        <v>Услуги оборудования серверной комнаты (контроль доступа)</v>
      </c>
      <c r="E121" s="7" t="s">
        <v>120</v>
      </c>
      <c r="F121" s="11">
        <v>1</v>
      </c>
      <c r="G121" s="5" t="s">
        <v>108</v>
      </c>
      <c r="H121" s="5" t="s">
        <v>349</v>
      </c>
      <c r="I121" s="5">
        <v>45</v>
      </c>
      <c r="J121" s="5" t="s">
        <v>146</v>
      </c>
      <c r="K121" s="5" t="s">
        <v>146</v>
      </c>
      <c r="L121" s="14">
        <v>0</v>
      </c>
      <c r="M121" s="11">
        <v>149</v>
      </c>
    </row>
    <row r="122" spans="1:13" s="1" customFormat="1" ht="53.25" customHeight="1">
      <c r="A122" s="4" t="s">
        <v>180</v>
      </c>
      <c r="B122" s="10" t="s">
        <v>5</v>
      </c>
      <c r="C122" s="11" t="s">
        <v>13</v>
      </c>
      <c r="D122" s="11" t="str">
        <f>B122</f>
        <v>Услуги оборудования серверной комнаты (охранная сигнализация)</v>
      </c>
      <c r="E122" s="7" t="s">
        <v>120</v>
      </c>
      <c r="F122" s="11">
        <v>1</v>
      </c>
      <c r="G122" s="5" t="s">
        <v>108</v>
      </c>
      <c r="H122" s="5" t="s">
        <v>349</v>
      </c>
      <c r="I122" s="5">
        <v>47</v>
      </c>
      <c r="J122" s="5" t="s">
        <v>146</v>
      </c>
      <c r="K122" s="5" t="s">
        <v>146</v>
      </c>
      <c r="L122" s="14">
        <v>0</v>
      </c>
      <c r="M122" s="11">
        <v>149</v>
      </c>
    </row>
    <row r="123" spans="1:13" s="1" customFormat="1" ht="53.25" customHeight="1">
      <c r="A123" s="4" t="s">
        <v>266</v>
      </c>
      <c r="B123" s="10" t="s">
        <v>6</v>
      </c>
      <c r="C123" s="11" t="s">
        <v>13</v>
      </c>
      <c r="D123" s="11" t="str">
        <f>B123</f>
        <v>Услуги оборудования серверной комнаты (система кондиционирования)</v>
      </c>
      <c r="E123" s="7" t="s">
        <v>120</v>
      </c>
      <c r="F123" s="11">
        <v>1</v>
      </c>
      <c r="G123" s="5" t="s">
        <v>108</v>
      </c>
      <c r="H123" s="5" t="s">
        <v>349</v>
      </c>
      <c r="I123" s="5">
        <v>38</v>
      </c>
      <c r="J123" s="5" t="s">
        <v>146</v>
      </c>
      <c r="K123" s="5" t="s">
        <v>146</v>
      </c>
      <c r="L123" s="14">
        <v>0</v>
      </c>
      <c r="M123" s="11">
        <v>149</v>
      </c>
    </row>
    <row r="124" spans="1:13" s="1" customFormat="1" ht="53.25" customHeight="1">
      <c r="A124" s="4" t="s">
        <v>267</v>
      </c>
      <c r="B124" s="23" t="s">
        <v>230</v>
      </c>
      <c r="C124" s="11" t="s">
        <v>262</v>
      </c>
      <c r="D124" s="37" t="str">
        <f>B124</f>
        <v>Сертификация оборудования ЕСЭДО на соответствие техническим требованиям</v>
      </c>
      <c r="E124" s="7" t="s">
        <v>120</v>
      </c>
      <c r="F124" s="4" t="s">
        <v>181</v>
      </c>
      <c r="G124" s="5" t="s">
        <v>108</v>
      </c>
      <c r="H124" s="5" t="s">
        <v>229</v>
      </c>
      <c r="I124" s="5">
        <v>1700</v>
      </c>
      <c r="J124" s="5">
        <f>I124</f>
        <v>1700</v>
      </c>
      <c r="K124" s="5">
        <f>J124</f>
        <v>1700</v>
      </c>
      <c r="L124" s="14">
        <v>0</v>
      </c>
      <c r="M124" s="4" t="s">
        <v>80</v>
      </c>
    </row>
    <row r="125" spans="1:13" s="1" customFormat="1" ht="49.5" customHeight="1">
      <c r="A125" s="4" t="s">
        <v>268</v>
      </c>
      <c r="B125" s="2" t="s">
        <v>189</v>
      </c>
      <c r="C125" s="3" t="s">
        <v>13</v>
      </c>
      <c r="D125" s="3" t="s">
        <v>189</v>
      </c>
      <c r="E125" s="7" t="s">
        <v>120</v>
      </c>
      <c r="F125" s="4" t="s">
        <v>125</v>
      </c>
      <c r="G125" s="5" t="s">
        <v>108</v>
      </c>
      <c r="H125" s="5" t="s">
        <v>349</v>
      </c>
      <c r="I125" s="5">
        <v>1070</v>
      </c>
      <c r="J125" s="5">
        <f>I125*0.07+I125</f>
        <v>1144.9</v>
      </c>
      <c r="K125" s="5">
        <f>J125*0.07+J125</f>
        <v>1225.0430000000001</v>
      </c>
      <c r="L125" s="14">
        <v>0</v>
      </c>
      <c r="M125" s="4" t="s">
        <v>80</v>
      </c>
    </row>
    <row r="126" spans="1:13" s="1" customFormat="1" ht="15" customHeight="1">
      <c r="A126" s="109" t="s">
        <v>58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1"/>
    </row>
    <row r="127" spans="1:13" s="1" customFormat="1" ht="52.5" customHeight="1">
      <c r="A127" s="4" t="s">
        <v>139</v>
      </c>
      <c r="B127" s="2" t="s">
        <v>51</v>
      </c>
      <c r="C127" s="3" t="s">
        <v>78</v>
      </c>
      <c r="D127" s="3" t="s">
        <v>51</v>
      </c>
      <c r="E127" s="7" t="s">
        <v>120</v>
      </c>
      <c r="F127" s="4" t="s">
        <v>125</v>
      </c>
      <c r="G127" s="5" t="s">
        <v>108</v>
      </c>
      <c r="H127" s="5" t="s">
        <v>349</v>
      </c>
      <c r="I127" s="5">
        <v>910</v>
      </c>
      <c r="J127" s="5">
        <f aca="true" t="shared" si="9" ref="J127:K129">I127*0.07+I127</f>
        <v>973.7</v>
      </c>
      <c r="K127" s="5">
        <f t="shared" si="9"/>
        <v>1041.8590000000002</v>
      </c>
      <c r="L127" s="14">
        <v>0</v>
      </c>
      <c r="M127" s="4" t="s">
        <v>80</v>
      </c>
    </row>
    <row r="128" spans="1:13" s="1" customFormat="1" ht="50.25" customHeight="1">
      <c r="A128" s="4" t="s">
        <v>269</v>
      </c>
      <c r="B128" s="2" t="s">
        <v>76</v>
      </c>
      <c r="C128" s="3" t="s">
        <v>78</v>
      </c>
      <c r="D128" s="3" t="s">
        <v>77</v>
      </c>
      <c r="E128" s="5" t="s">
        <v>120</v>
      </c>
      <c r="F128" s="4" t="s">
        <v>125</v>
      </c>
      <c r="G128" s="5" t="s">
        <v>108</v>
      </c>
      <c r="H128" s="5" t="s">
        <v>349</v>
      </c>
      <c r="I128" s="5">
        <v>2404</v>
      </c>
      <c r="J128" s="5">
        <f t="shared" si="9"/>
        <v>2572.28</v>
      </c>
      <c r="K128" s="5">
        <f t="shared" si="9"/>
        <v>2752.3396000000002</v>
      </c>
      <c r="L128" s="14">
        <v>0</v>
      </c>
      <c r="M128" s="4" t="s">
        <v>80</v>
      </c>
    </row>
    <row r="129" spans="1:13" s="1" customFormat="1" ht="56.25" customHeight="1">
      <c r="A129" s="4" t="s">
        <v>270</v>
      </c>
      <c r="B129" s="10" t="s">
        <v>214</v>
      </c>
      <c r="C129" s="11" t="s">
        <v>78</v>
      </c>
      <c r="D129" s="11" t="s">
        <v>214</v>
      </c>
      <c r="E129" s="11" t="s">
        <v>208</v>
      </c>
      <c r="F129" s="11">
        <v>1</v>
      </c>
      <c r="G129" s="11" t="s">
        <v>216</v>
      </c>
      <c r="H129" s="5" t="s">
        <v>349</v>
      </c>
      <c r="I129" s="5">
        <v>3210</v>
      </c>
      <c r="J129" s="5">
        <f t="shared" si="9"/>
        <v>3434.7</v>
      </c>
      <c r="K129" s="5">
        <f t="shared" si="9"/>
        <v>3675.129</v>
      </c>
      <c r="L129" s="14">
        <v>0</v>
      </c>
      <c r="M129" s="11">
        <v>149</v>
      </c>
    </row>
    <row r="130" spans="1:13" s="1" customFormat="1" ht="15" customHeight="1">
      <c r="A130" s="4"/>
      <c r="B130" s="105" t="s">
        <v>250</v>
      </c>
      <c r="C130" s="106"/>
      <c r="D130" s="106"/>
      <c r="E130" s="106"/>
      <c r="F130" s="106"/>
      <c r="G130" s="106"/>
      <c r="H130" s="107"/>
      <c r="I130" s="20">
        <f>SUM(I115:I125)+I127+I128+I129</f>
        <v>40771</v>
      </c>
      <c r="J130" s="20">
        <f>SUM(J115:J125)+J127+J128+J129</f>
        <v>43226.69999999999</v>
      </c>
      <c r="K130" s="20">
        <f>SUM(K115:K125)+K127+K128+K129</f>
        <v>46133.568999999996</v>
      </c>
      <c r="L130" s="33">
        <v>0</v>
      </c>
      <c r="M130" s="33"/>
    </row>
    <row r="131" spans="1:13" ht="15.75" customHeight="1">
      <c r="A131" s="38"/>
      <c r="B131" s="105" t="s">
        <v>17</v>
      </c>
      <c r="C131" s="106"/>
      <c r="D131" s="106"/>
      <c r="E131" s="106"/>
      <c r="F131" s="106"/>
      <c r="G131" s="106"/>
      <c r="H131" s="107"/>
      <c r="I131" s="39">
        <f>I130+I112+I106</f>
        <v>236088.978</v>
      </c>
      <c r="J131" s="39">
        <f>J130+J112+J106</f>
        <v>184120.44755999994</v>
      </c>
      <c r="K131" s="39">
        <f>K130+K112+K106</f>
        <v>196889.8788892001</v>
      </c>
      <c r="L131" s="40"/>
      <c r="M131" s="22"/>
    </row>
    <row r="132" spans="1:13" ht="15.75" customHeight="1">
      <c r="A132" s="102" t="s">
        <v>22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4"/>
    </row>
    <row r="133" spans="1:13" ht="15.75" customHeight="1">
      <c r="A133" s="98" t="s">
        <v>18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100"/>
    </row>
    <row r="134" spans="1:13" ht="51" customHeight="1">
      <c r="A134" s="4" t="s">
        <v>125</v>
      </c>
      <c r="B134" s="23" t="s">
        <v>336</v>
      </c>
      <c r="C134" s="5" t="s">
        <v>13</v>
      </c>
      <c r="D134" s="5" t="str">
        <f>B134</f>
        <v>Сканер</v>
      </c>
      <c r="E134" s="5" t="s">
        <v>113</v>
      </c>
      <c r="F134" s="4" t="s">
        <v>144</v>
      </c>
      <c r="G134" s="5" t="s">
        <v>108</v>
      </c>
      <c r="H134" s="5" t="s">
        <v>349</v>
      </c>
      <c r="I134" s="5">
        <v>68</v>
      </c>
      <c r="J134" s="5">
        <v>81</v>
      </c>
      <c r="K134" s="5">
        <f>J134</f>
        <v>81</v>
      </c>
      <c r="L134" s="6">
        <v>0</v>
      </c>
      <c r="M134" s="4" t="s">
        <v>82</v>
      </c>
    </row>
    <row r="135" spans="1:13" ht="51" customHeight="1">
      <c r="A135" s="4" t="s">
        <v>144</v>
      </c>
      <c r="B135" s="23" t="s">
        <v>226</v>
      </c>
      <c r="C135" s="5" t="s">
        <v>13</v>
      </c>
      <c r="D135" s="5" t="str">
        <f>B135</f>
        <v>Факсовый аппарат</v>
      </c>
      <c r="E135" s="5" t="s">
        <v>113</v>
      </c>
      <c r="F135" s="4" t="s">
        <v>180</v>
      </c>
      <c r="G135" s="5" t="s">
        <v>108</v>
      </c>
      <c r="H135" s="5" t="s">
        <v>349</v>
      </c>
      <c r="I135" s="5">
        <v>306</v>
      </c>
      <c r="J135" s="5">
        <v>350</v>
      </c>
      <c r="K135" s="5">
        <f>J135</f>
        <v>350</v>
      </c>
      <c r="L135" s="6">
        <v>0</v>
      </c>
      <c r="M135" s="4" t="s">
        <v>82</v>
      </c>
    </row>
    <row r="136" spans="1:13" ht="51" customHeight="1">
      <c r="A136" s="4" t="s">
        <v>143</v>
      </c>
      <c r="B136" s="67" t="s">
        <v>227</v>
      </c>
      <c r="C136" s="12" t="s">
        <v>13</v>
      </c>
      <c r="D136" s="12" t="str">
        <f>B136</f>
        <v>Принтер</v>
      </c>
      <c r="E136" s="12" t="s">
        <v>113</v>
      </c>
      <c r="F136" s="13" t="s">
        <v>182</v>
      </c>
      <c r="G136" s="12" t="s">
        <v>108</v>
      </c>
      <c r="H136" s="28" t="s">
        <v>228</v>
      </c>
      <c r="I136" s="12">
        <f>823-35-300</f>
        <v>488</v>
      </c>
      <c r="J136" s="12">
        <v>900</v>
      </c>
      <c r="K136" s="12">
        <f>J136</f>
        <v>900</v>
      </c>
      <c r="L136" s="30">
        <v>0</v>
      </c>
      <c r="M136" s="13" t="s">
        <v>82</v>
      </c>
    </row>
    <row r="137" spans="1:13" ht="51" customHeight="1">
      <c r="A137" s="82" t="s">
        <v>388</v>
      </c>
      <c r="B137" s="93" t="s">
        <v>378</v>
      </c>
      <c r="C137" s="87" t="s">
        <v>13</v>
      </c>
      <c r="D137" s="87" t="s">
        <v>378</v>
      </c>
      <c r="E137" s="87" t="s">
        <v>175</v>
      </c>
      <c r="F137" s="94">
        <v>1</v>
      </c>
      <c r="G137" s="87" t="s">
        <v>358</v>
      </c>
      <c r="H137" s="87" t="s">
        <v>349</v>
      </c>
      <c r="I137" s="87">
        <v>35</v>
      </c>
      <c r="J137" s="87" t="s">
        <v>146</v>
      </c>
      <c r="K137" s="87" t="s">
        <v>146</v>
      </c>
      <c r="L137" s="94">
        <v>0</v>
      </c>
      <c r="M137" s="94">
        <v>139</v>
      </c>
    </row>
    <row r="138" spans="1:13" ht="51.75" customHeight="1">
      <c r="A138" s="4" t="s">
        <v>389</v>
      </c>
      <c r="B138" s="81" t="s">
        <v>383</v>
      </c>
      <c r="C138" s="64" t="s">
        <v>13</v>
      </c>
      <c r="D138" s="64" t="s">
        <v>383</v>
      </c>
      <c r="E138" s="64" t="s">
        <v>175</v>
      </c>
      <c r="F138" s="64">
        <v>12</v>
      </c>
      <c r="G138" s="64" t="s">
        <v>358</v>
      </c>
      <c r="H138" s="64" t="s">
        <v>229</v>
      </c>
      <c r="I138" s="80">
        <v>360</v>
      </c>
      <c r="J138" s="64" t="s">
        <v>146</v>
      </c>
      <c r="K138" s="64" t="s">
        <v>146</v>
      </c>
      <c r="L138" s="64">
        <v>0</v>
      </c>
      <c r="M138" s="64">
        <v>139</v>
      </c>
    </row>
    <row r="139" spans="1:13" ht="51.75" customHeight="1">
      <c r="A139" s="4" t="s">
        <v>390</v>
      </c>
      <c r="B139" s="81" t="s">
        <v>384</v>
      </c>
      <c r="C139" s="64" t="s">
        <v>13</v>
      </c>
      <c r="D139" s="64" t="s">
        <v>385</v>
      </c>
      <c r="E139" s="64" t="s">
        <v>175</v>
      </c>
      <c r="F139" s="64">
        <v>2</v>
      </c>
      <c r="G139" s="64" t="s">
        <v>358</v>
      </c>
      <c r="H139" s="64" t="s">
        <v>375</v>
      </c>
      <c r="I139" s="80">
        <v>60</v>
      </c>
      <c r="J139" s="64" t="s">
        <v>146</v>
      </c>
      <c r="K139" s="64" t="s">
        <v>146</v>
      </c>
      <c r="L139" s="64">
        <v>0</v>
      </c>
      <c r="M139" s="64">
        <v>139</v>
      </c>
    </row>
    <row r="140" spans="1:13" ht="51" customHeight="1">
      <c r="A140" s="83" t="s">
        <v>124</v>
      </c>
      <c r="B140" s="23" t="s">
        <v>222</v>
      </c>
      <c r="C140" s="5" t="s">
        <v>13</v>
      </c>
      <c r="D140" s="5" t="str">
        <f>B140</f>
        <v>Цифровой копировальный аппарат </v>
      </c>
      <c r="E140" s="5" t="s">
        <v>113</v>
      </c>
      <c r="F140" s="4" t="s">
        <v>180</v>
      </c>
      <c r="G140" s="5" t="s">
        <v>108</v>
      </c>
      <c r="H140" s="11" t="s">
        <v>229</v>
      </c>
      <c r="I140" s="5">
        <f>2970-120</f>
        <v>2850</v>
      </c>
      <c r="J140" s="5">
        <f>3180+37</f>
        <v>3217</v>
      </c>
      <c r="K140" s="5">
        <f>J140</f>
        <v>3217</v>
      </c>
      <c r="L140" s="6">
        <v>0</v>
      </c>
      <c r="M140" s="4" t="s">
        <v>224</v>
      </c>
    </row>
    <row r="141" spans="1:13" ht="34.5" customHeight="1">
      <c r="A141" s="4" t="s">
        <v>179</v>
      </c>
      <c r="B141" s="84" t="s">
        <v>357</v>
      </c>
      <c r="C141" s="85" t="s">
        <v>332</v>
      </c>
      <c r="D141" s="85" t="s">
        <v>357</v>
      </c>
      <c r="E141" s="85" t="s">
        <v>175</v>
      </c>
      <c r="F141" s="85">
        <v>16</v>
      </c>
      <c r="G141" s="85" t="s">
        <v>358</v>
      </c>
      <c r="H141" s="85" t="s">
        <v>228</v>
      </c>
      <c r="I141" s="86">
        <v>11600</v>
      </c>
      <c r="J141" s="85" t="s">
        <v>146</v>
      </c>
      <c r="K141" s="85" t="s">
        <v>146</v>
      </c>
      <c r="L141" s="85">
        <v>0</v>
      </c>
      <c r="M141" s="85">
        <v>411</v>
      </c>
    </row>
    <row r="142" spans="1:13" ht="13.5" customHeight="1">
      <c r="A142" s="68"/>
      <c r="B142" s="68" t="s">
        <v>19</v>
      </c>
      <c r="C142" s="68"/>
      <c r="D142" s="68"/>
      <c r="E142" s="68"/>
      <c r="F142" s="68"/>
      <c r="G142" s="68"/>
      <c r="H142" s="68"/>
      <c r="I142" s="69">
        <f>SUM(I134:I141)</f>
        <v>15767</v>
      </c>
      <c r="J142" s="69">
        <f>SUM(J134:J140)</f>
        <v>4548</v>
      </c>
      <c r="K142" s="69">
        <f>SUM(K134:K140)</f>
        <v>4548</v>
      </c>
      <c r="L142" s="70"/>
      <c r="M142" s="71"/>
    </row>
    <row r="143" spans="1:13" ht="15.75" customHeight="1">
      <c r="A143" s="41"/>
      <c r="B143" s="41" t="s">
        <v>7</v>
      </c>
      <c r="C143" s="41"/>
      <c r="D143" s="41"/>
      <c r="E143" s="41"/>
      <c r="F143" s="41"/>
      <c r="G143" s="41"/>
      <c r="H143" s="41"/>
      <c r="I143" s="20">
        <f>I142+I131</f>
        <v>251855.978</v>
      </c>
      <c r="J143" s="20">
        <f>J142+J131</f>
        <v>188668.44755999994</v>
      </c>
      <c r="K143" s="20">
        <f>K142+K131</f>
        <v>201437.8788892001</v>
      </c>
      <c r="L143" s="6"/>
      <c r="M143" s="22"/>
    </row>
    <row r="144" spans="2:13" ht="15.75">
      <c r="B144" s="42" t="s">
        <v>23</v>
      </c>
      <c r="C144" s="42"/>
      <c r="H144" s="101"/>
      <c r="I144" s="101"/>
      <c r="J144" s="101"/>
      <c r="K144" s="101"/>
      <c r="L144" s="101"/>
      <c r="M144" s="101"/>
    </row>
    <row r="145" spans="2:13" ht="15.75">
      <c r="B145" s="66"/>
      <c r="C145" s="66"/>
      <c r="H145" s="54" t="s">
        <v>353</v>
      </c>
      <c r="L145" s="18"/>
      <c r="M145" s="18"/>
    </row>
    <row r="146" spans="8:13" ht="15.75">
      <c r="H146" s="43" t="s">
        <v>346</v>
      </c>
      <c r="I146" s="44"/>
      <c r="J146" s="44"/>
      <c r="K146" s="44"/>
      <c r="L146" s="45"/>
      <c r="M146" s="44"/>
    </row>
    <row r="147" spans="8:13" ht="15.75">
      <c r="H147" s="43" t="s">
        <v>263</v>
      </c>
      <c r="I147" s="44"/>
      <c r="J147" s="44"/>
      <c r="K147" s="44"/>
      <c r="L147" s="45"/>
      <c r="M147" s="44"/>
    </row>
    <row r="148" spans="2:13" ht="18.75">
      <c r="B148" s="46" t="s">
        <v>79</v>
      </c>
      <c r="H148" s="43" t="s">
        <v>200</v>
      </c>
      <c r="J148" s="44"/>
      <c r="K148" s="44"/>
      <c r="L148" s="45"/>
      <c r="M148" s="44"/>
    </row>
    <row r="149" spans="2:13" ht="17.25" customHeight="1">
      <c r="B149" s="46"/>
      <c r="C149" s="46"/>
      <c r="D149" s="46"/>
      <c r="E149" s="47"/>
      <c r="F149" s="47"/>
      <c r="H149" s="43" t="s">
        <v>201</v>
      </c>
      <c r="I149" s="44"/>
      <c r="J149" s="44"/>
      <c r="K149" s="44"/>
      <c r="L149" s="45"/>
      <c r="M149" s="44"/>
    </row>
    <row r="150" spans="2:13" ht="17.25" customHeight="1">
      <c r="B150" s="46"/>
      <c r="C150" s="46"/>
      <c r="D150" s="46"/>
      <c r="E150" s="47"/>
      <c r="F150" s="47"/>
      <c r="H150" s="43" t="s">
        <v>198</v>
      </c>
      <c r="I150" s="43"/>
      <c r="J150" s="43"/>
      <c r="K150" s="43"/>
      <c r="L150" s="48"/>
      <c r="M150" s="43"/>
    </row>
    <row r="151" spans="2:6" ht="17.25" customHeight="1">
      <c r="B151" s="46"/>
      <c r="C151" s="46"/>
      <c r="D151" s="46"/>
      <c r="E151" s="47"/>
      <c r="F151" s="47"/>
    </row>
    <row r="152" spans="2:6" ht="17.25" customHeight="1">
      <c r="B152" s="46" t="s">
        <v>174</v>
      </c>
      <c r="C152" s="46"/>
      <c r="D152" s="46"/>
      <c r="F152" s="47"/>
    </row>
    <row r="153" spans="2:13" ht="18.75">
      <c r="B153" s="46"/>
      <c r="C153" s="46"/>
      <c r="D153" s="46"/>
      <c r="E153" s="47"/>
      <c r="F153" s="47"/>
      <c r="H153" s="50"/>
      <c r="I153" s="51"/>
      <c r="J153" s="19"/>
      <c r="K153" s="19"/>
      <c r="L153" s="97"/>
      <c r="M153" s="97"/>
    </row>
    <row r="154" spans="2:11" ht="18.75">
      <c r="B154" s="47" t="s">
        <v>24</v>
      </c>
      <c r="C154" s="46"/>
      <c r="D154" s="46"/>
      <c r="E154" s="53"/>
      <c r="F154" s="53"/>
      <c r="H154" s="50"/>
      <c r="I154" s="51"/>
      <c r="J154" s="19"/>
      <c r="K154" s="19"/>
    </row>
    <row r="155" spans="2:11" ht="18.75">
      <c r="B155" s="54"/>
      <c r="E155" s="55"/>
      <c r="F155" s="55"/>
      <c r="H155" s="50"/>
      <c r="I155" s="51"/>
      <c r="J155" s="19"/>
      <c r="K155" s="19"/>
    </row>
    <row r="156" spans="5:11" ht="18.75">
      <c r="E156" s="55"/>
      <c r="F156" s="55"/>
      <c r="H156" s="50"/>
      <c r="I156" s="51"/>
      <c r="J156" s="19"/>
      <c r="K156" s="19"/>
    </row>
    <row r="157" spans="5:11" ht="18.75">
      <c r="E157" s="55"/>
      <c r="F157" s="55"/>
      <c r="H157" s="50"/>
      <c r="I157" s="51"/>
      <c r="J157" s="19"/>
      <c r="K157" s="19"/>
    </row>
    <row r="158" spans="5:11" ht="18.75">
      <c r="E158" s="55"/>
      <c r="F158" s="55"/>
      <c r="H158" s="50"/>
      <c r="I158" s="51"/>
      <c r="J158" s="51"/>
      <c r="K158" s="19"/>
    </row>
    <row r="159" spans="5:8" ht="15.75">
      <c r="E159" s="55"/>
      <c r="F159" s="55"/>
      <c r="G159" s="53"/>
      <c r="H159" s="53"/>
    </row>
    <row r="160" spans="5:8" ht="15.75">
      <c r="E160" s="55"/>
      <c r="F160" s="55"/>
      <c r="G160" s="53"/>
      <c r="H160" s="53"/>
    </row>
    <row r="161" spans="5:8" ht="15.75">
      <c r="E161" s="55"/>
      <c r="F161" s="55"/>
      <c r="G161" s="53"/>
      <c r="H161" s="53"/>
    </row>
    <row r="162" spans="5:8" ht="15.75">
      <c r="E162" s="55"/>
      <c r="F162" s="55"/>
      <c r="G162" s="55"/>
      <c r="H162" s="55"/>
    </row>
    <row r="163" spans="5:8" ht="15.75">
      <c r="E163" s="55"/>
      <c r="F163" s="55"/>
      <c r="G163" s="55"/>
      <c r="H163" s="55"/>
    </row>
    <row r="164" spans="5:8" ht="15.75">
      <c r="E164" s="55"/>
      <c r="F164" s="55"/>
      <c r="G164" s="55"/>
      <c r="H164" s="55"/>
    </row>
    <row r="165" spans="5:8" ht="15.75">
      <c r="E165" s="55"/>
      <c r="F165" s="55"/>
      <c r="G165" s="55"/>
      <c r="H165" s="55"/>
    </row>
  </sheetData>
  <autoFilter ref="A12:M150"/>
  <mergeCells count="37">
    <mergeCell ref="A7:M7"/>
    <mergeCell ref="L8:M8"/>
    <mergeCell ref="A9:A11"/>
    <mergeCell ref="B9:B11"/>
    <mergeCell ref="C9:C11"/>
    <mergeCell ref="D9:D11"/>
    <mergeCell ref="E9:E11"/>
    <mergeCell ref="F9:F11"/>
    <mergeCell ref="G9:G11"/>
    <mergeCell ref="H9:H11"/>
    <mergeCell ref="H1:M1"/>
    <mergeCell ref="H2:M2"/>
    <mergeCell ref="A5:L5"/>
    <mergeCell ref="A6:L6"/>
    <mergeCell ref="I9:K9"/>
    <mergeCell ref="L9:L11"/>
    <mergeCell ref="M9:M11"/>
    <mergeCell ref="I10:I11"/>
    <mergeCell ref="J10:J11"/>
    <mergeCell ref="K10:K11"/>
    <mergeCell ref="A13:M13"/>
    <mergeCell ref="A14:M14"/>
    <mergeCell ref="A15:L15"/>
    <mergeCell ref="A113:M113"/>
    <mergeCell ref="B112:H112"/>
    <mergeCell ref="B104:M104"/>
    <mergeCell ref="B106:H106"/>
    <mergeCell ref="A107:M107"/>
    <mergeCell ref="A108:L108"/>
    <mergeCell ref="B131:H131"/>
    <mergeCell ref="A114:L114"/>
    <mergeCell ref="A126:M126"/>
    <mergeCell ref="B130:H130"/>
    <mergeCell ref="L153:M153"/>
    <mergeCell ref="A133:M133"/>
    <mergeCell ref="H144:M144"/>
    <mergeCell ref="A132:M1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zoomScale="75" zoomScaleNormal="75" workbookViewId="0" topLeftCell="C121">
      <selection activeCell="I30" sqref="I30"/>
    </sheetView>
  </sheetViews>
  <sheetFormatPr defaultColWidth="9.00390625" defaultRowHeight="12.75"/>
  <cols>
    <col min="1" max="1" width="6.25390625" style="16" customWidth="1"/>
    <col min="2" max="2" width="52.875" style="17" customWidth="1"/>
    <col min="3" max="3" width="11.25390625" style="18" customWidth="1"/>
    <col min="4" max="4" width="46.375" style="18" customWidth="1"/>
    <col min="5" max="5" width="10.875" style="18" customWidth="1"/>
    <col min="6" max="6" width="7.875" style="18" customWidth="1"/>
    <col min="7" max="7" width="14.125" style="18" customWidth="1"/>
    <col min="8" max="8" width="32.25390625" style="18" customWidth="1"/>
    <col min="9" max="11" width="14.00390625" style="18" customWidth="1"/>
    <col min="12" max="12" width="8.625" style="49" customWidth="1"/>
    <col min="13" max="13" width="7.125" style="16" customWidth="1"/>
    <col min="14" max="17" width="9.25390625" style="18" bestFit="1" customWidth="1"/>
    <col min="18" max="16384" width="9.125" style="18" customWidth="1"/>
  </cols>
  <sheetData>
    <row r="1" spans="8:13" ht="15.75">
      <c r="H1" s="120" t="s">
        <v>197</v>
      </c>
      <c r="I1" s="120"/>
      <c r="J1" s="120"/>
      <c r="K1" s="120"/>
      <c r="L1" s="121"/>
      <c r="M1" s="120"/>
    </row>
    <row r="2" spans="8:13" ht="15.75">
      <c r="H2" s="120" t="s">
        <v>217</v>
      </c>
      <c r="I2" s="120"/>
      <c r="J2" s="120"/>
      <c r="K2" s="120"/>
      <c r="L2" s="121"/>
      <c r="M2" s="120"/>
    </row>
    <row r="5" spans="1:12" ht="17.25" customHeight="1">
      <c r="A5" s="122" t="s">
        <v>236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12" ht="16.5" customHeight="1">
      <c r="A6" s="122" t="s">
        <v>196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1:13" ht="16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3"/>
      <c r="M7" s="124"/>
    </row>
    <row r="8" spans="12:13" ht="15.75">
      <c r="L8" s="125" t="s">
        <v>112</v>
      </c>
      <c r="M8" s="126"/>
    </row>
    <row r="9" spans="1:13" ht="51" customHeight="1">
      <c r="A9" s="127" t="s">
        <v>109</v>
      </c>
      <c r="B9" s="128" t="s">
        <v>8</v>
      </c>
      <c r="C9" s="115" t="s">
        <v>9</v>
      </c>
      <c r="D9" s="115" t="s">
        <v>16</v>
      </c>
      <c r="E9" s="95" t="s">
        <v>10</v>
      </c>
      <c r="F9" s="95" t="s">
        <v>15</v>
      </c>
      <c r="G9" s="95" t="s">
        <v>11</v>
      </c>
      <c r="H9" s="95" t="s">
        <v>12</v>
      </c>
      <c r="I9" s="115" t="s">
        <v>185</v>
      </c>
      <c r="J9" s="115"/>
      <c r="K9" s="115"/>
      <c r="L9" s="116" t="s">
        <v>26</v>
      </c>
      <c r="M9" s="117" t="s">
        <v>25</v>
      </c>
    </row>
    <row r="10" spans="1:13" ht="31.5" customHeight="1">
      <c r="A10" s="127"/>
      <c r="B10" s="128"/>
      <c r="C10" s="115"/>
      <c r="D10" s="115"/>
      <c r="E10" s="95"/>
      <c r="F10" s="95"/>
      <c r="G10" s="95"/>
      <c r="H10" s="95"/>
      <c r="I10" s="115" t="s">
        <v>20</v>
      </c>
      <c r="J10" s="115" t="s">
        <v>111</v>
      </c>
      <c r="K10" s="115" t="s">
        <v>221</v>
      </c>
      <c r="L10" s="116"/>
      <c r="M10" s="118"/>
    </row>
    <row r="11" spans="1:13" ht="56.25" customHeight="1">
      <c r="A11" s="127"/>
      <c r="B11" s="128"/>
      <c r="C11" s="115"/>
      <c r="D11" s="115"/>
      <c r="E11" s="95"/>
      <c r="F11" s="95"/>
      <c r="G11" s="95"/>
      <c r="H11" s="95"/>
      <c r="I11" s="115"/>
      <c r="J11" s="115"/>
      <c r="K11" s="115"/>
      <c r="L11" s="116"/>
      <c r="M11" s="119"/>
    </row>
    <row r="12" spans="1:13" ht="15.75">
      <c r="A12" s="4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14">
        <v>12</v>
      </c>
      <c r="M12" s="22">
        <v>13</v>
      </c>
    </row>
    <row r="13" spans="1:13" ht="16.5" customHeight="1">
      <c r="A13" s="102" t="s">
        <v>21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1:13" s="1" customFormat="1" ht="13.5" customHeight="1">
      <c r="A14" s="102" t="s">
        <v>251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ht="17.25" customHeight="1">
      <c r="A15" s="108" t="s">
        <v>14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2"/>
    </row>
    <row r="16" spans="1:16" s="1" customFormat="1" ht="72.75" customHeight="1">
      <c r="A16" s="4"/>
      <c r="B16" s="23" t="s">
        <v>253</v>
      </c>
      <c r="C16" s="5" t="s">
        <v>259</v>
      </c>
      <c r="D16" s="5" t="s">
        <v>255</v>
      </c>
      <c r="E16" s="3" t="s">
        <v>110</v>
      </c>
      <c r="F16" s="24" t="s">
        <v>186</v>
      </c>
      <c r="G16" s="5" t="s">
        <v>108</v>
      </c>
      <c r="H16" s="5" t="s">
        <v>237</v>
      </c>
      <c r="I16" s="5">
        <f>3308.79+102</f>
        <v>3410.79</v>
      </c>
      <c r="J16" s="5">
        <f aca="true" t="shared" si="0" ref="J16:K32">(I16*0.07)+I16</f>
        <v>3649.5452999999998</v>
      </c>
      <c r="K16" s="5">
        <f t="shared" si="0"/>
        <v>3905.0134709999998</v>
      </c>
      <c r="L16" s="6">
        <v>0</v>
      </c>
      <c r="M16" s="4">
        <v>139</v>
      </c>
      <c r="P16" s="58"/>
    </row>
    <row r="17" spans="1:13" s="1" customFormat="1" ht="72.75" customHeight="1">
      <c r="A17" s="4"/>
      <c r="B17" s="23" t="s">
        <v>252</v>
      </c>
      <c r="C17" s="5" t="s">
        <v>259</v>
      </c>
      <c r="D17" s="5" t="s">
        <v>254</v>
      </c>
      <c r="E17" s="3" t="s">
        <v>110</v>
      </c>
      <c r="F17" s="24" t="s">
        <v>188</v>
      </c>
      <c r="G17" s="5" t="s">
        <v>108</v>
      </c>
      <c r="H17" s="5" t="s">
        <v>228</v>
      </c>
      <c r="I17" s="5">
        <f>8964.918+130.3</f>
        <v>9095.217999999999</v>
      </c>
      <c r="J17" s="5">
        <f t="shared" si="0"/>
        <v>9731.883259999999</v>
      </c>
      <c r="K17" s="5">
        <f t="shared" si="0"/>
        <v>10413.115088199998</v>
      </c>
      <c r="L17" s="6">
        <v>0</v>
      </c>
      <c r="M17" s="4" t="s">
        <v>82</v>
      </c>
    </row>
    <row r="18" spans="1:18" s="1" customFormat="1" ht="119.25" customHeight="1">
      <c r="A18" s="4"/>
      <c r="B18" s="23" t="s">
        <v>27</v>
      </c>
      <c r="C18" s="5" t="s">
        <v>13</v>
      </c>
      <c r="D18" s="3" t="s">
        <v>29</v>
      </c>
      <c r="E18" s="7" t="s">
        <v>120</v>
      </c>
      <c r="F18" s="4">
        <v>1</v>
      </c>
      <c r="G18" s="5" t="s">
        <v>108</v>
      </c>
      <c r="H18" s="5" t="s">
        <v>237</v>
      </c>
      <c r="I18" s="62">
        <v>6500</v>
      </c>
      <c r="J18" s="5">
        <f t="shared" si="0"/>
        <v>6955</v>
      </c>
      <c r="K18" s="5">
        <f t="shared" si="0"/>
        <v>7441.85</v>
      </c>
      <c r="L18" s="14">
        <v>0</v>
      </c>
      <c r="M18" s="4" t="s">
        <v>80</v>
      </c>
      <c r="P18" s="1">
        <f>I18+I19+I20+I21+I22+I23+I24+I25+I26+I27</f>
        <v>29221</v>
      </c>
      <c r="Q18" s="58">
        <v>29221</v>
      </c>
      <c r="R18" s="1">
        <f>P18-Q18</f>
        <v>0</v>
      </c>
    </row>
    <row r="19" spans="1:13" s="1" customFormat="1" ht="132" customHeight="1">
      <c r="A19" s="4"/>
      <c r="B19" s="2" t="s">
        <v>28</v>
      </c>
      <c r="C19" s="5" t="s">
        <v>13</v>
      </c>
      <c r="D19" s="25" t="s">
        <v>29</v>
      </c>
      <c r="E19" s="7" t="s">
        <v>120</v>
      </c>
      <c r="F19" s="4" t="s">
        <v>143</v>
      </c>
      <c r="G19" s="5" t="s">
        <v>108</v>
      </c>
      <c r="H19" s="5" t="s">
        <v>237</v>
      </c>
      <c r="I19" s="62">
        <v>14000</v>
      </c>
      <c r="J19" s="5">
        <f t="shared" si="0"/>
        <v>14980</v>
      </c>
      <c r="K19" s="5">
        <f>(J19*0.07)+J19</f>
        <v>16028.6</v>
      </c>
      <c r="L19" s="14">
        <v>0</v>
      </c>
      <c r="M19" s="4" t="s">
        <v>80</v>
      </c>
    </row>
    <row r="20" spans="1:13" s="1" customFormat="1" ht="130.5" customHeight="1">
      <c r="A20" s="4"/>
      <c r="B20" s="2" t="s">
        <v>30</v>
      </c>
      <c r="C20" s="5" t="s">
        <v>13</v>
      </c>
      <c r="D20" s="25" t="s">
        <v>29</v>
      </c>
      <c r="E20" s="7" t="s">
        <v>120</v>
      </c>
      <c r="F20" s="4">
        <v>1</v>
      </c>
      <c r="G20" s="5" t="s">
        <v>108</v>
      </c>
      <c r="H20" s="5" t="s">
        <v>237</v>
      </c>
      <c r="I20" s="62">
        <f>2430-209</f>
        <v>2221</v>
      </c>
      <c r="J20" s="5">
        <f t="shared" si="0"/>
        <v>2376.4700000000003</v>
      </c>
      <c r="K20" s="5">
        <f t="shared" si="0"/>
        <v>2542.8229</v>
      </c>
      <c r="L20" s="14">
        <v>0</v>
      </c>
      <c r="M20" s="4" t="s">
        <v>80</v>
      </c>
    </row>
    <row r="21" spans="1:13" s="1" customFormat="1" ht="113.25" customHeight="1">
      <c r="A21" s="4"/>
      <c r="B21" s="2" t="s">
        <v>31</v>
      </c>
      <c r="C21" s="5" t="s">
        <v>13</v>
      </c>
      <c r="D21" s="25" t="s">
        <v>29</v>
      </c>
      <c r="E21" s="7" t="s">
        <v>120</v>
      </c>
      <c r="F21" s="4">
        <v>1</v>
      </c>
      <c r="G21" s="5" t="s">
        <v>108</v>
      </c>
      <c r="H21" s="5" t="s">
        <v>114</v>
      </c>
      <c r="I21" s="62">
        <v>1000</v>
      </c>
      <c r="J21" s="5">
        <f aca="true" t="shared" si="1" ref="J21:K23">(I21*0.07)+I21</f>
        <v>1070</v>
      </c>
      <c r="K21" s="5">
        <f t="shared" si="1"/>
        <v>1144.9</v>
      </c>
      <c r="L21" s="14">
        <v>0</v>
      </c>
      <c r="M21" s="4" t="s">
        <v>80</v>
      </c>
    </row>
    <row r="22" spans="1:13" s="1" customFormat="1" ht="114" customHeight="1">
      <c r="A22" s="4"/>
      <c r="B22" s="2" t="s">
        <v>32</v>
      </c>
      <c r="C22" s="5" t="s">
        <v>13</v>
      </c>
      <c r="D22" s="25" t="s">
        <v>29</v>
      </c>
      <c r="E22" s="7" t="s">
        <v>120</v>
      </c>
      <c r="F22" s="4">
        <v>1</v>
      </c>
      <c r="G22" s="5" t="s">
        <v>108</v>
      </c>
      <c r="H22" s="5" t="s">
        <v>115</v>
      </c>
      <c r="I22" s="62">
        <v>900</v>
      </c>
      <c r="J22" s="5">
        <f t="shared" si="1"/>
        <v>963</v>
      </c>
      <c r="K22" s="5">
        <f t="shared" si="1"/>
        <v>1030.41</v>
      </c>
      <c r="L22" s="14">
        <v>0</v>
      </c>
      <c r="M22" s="4" t="s">
        <v>80</v>
      </c>
    </row>
    <row r="23" spans="1:13" s="1" customFormat="1" ht="123" customHeight="1">
      <c r="A23" s="4"/>
      <c r="B23" s="2" t="s">
        <v>33</v>
      </c>
      <c r="C23" s="5" t="s">
        <v>13</v>
      </c>
      <c r="D23" s="25" t="s">
        <v>29</v>
      </c>
      <c r="E23" s="7" t="s">
        <v>120</v>
      </c>
      <c r="F23" s="4">
        <v>1</v>
      </c>
      <c r="G23" s="5" t="s">
        <v>108</v>
      </c>
      <c r="H23" s="5" t="s">
        <v>116</v>
      </c>
      <c r="I23" s="62">
        <v>1000</v>
      </c>
      <c r="J23" s="5">
        <f t="shared" si="1"/>
        <v>1070</v>
      </c>
      <c r="K23" s="5">
        <f t="shared" si="1"/>
        <v>1144.9</v>
      </c>
      <c r="L23" s="14">
        <v>0</v>
      </c>
      <c r="M23" s="4" t="s">
        <v>80</v>
      </c>
    </row>
    <row r="24" spans="1:13" s="1" customFormat="1" ht="116.25" customHeight="1">
      <c r="A24" s="4"/>
      <c r="B24" s="26" t="s">
        <v>32</v>
      </c>
      <c r="C24" s="5" t="s">
        <v>13</v>
      </c>
      <c r="D24" s="27" t="s">
        <v>29</v>
      </c>
      <c r="E24" s="7" t="s">
        <v>120</v>
      </c>
      <c r="F24" s="4">
        <v>1</v>
      </c>
      <c r="G24" s="5" t="s">
        <v>108</v>
      </c>
      <c r="H24" s="5" t="s">
        <v>117</v>
      </c>
      <c r="I24" s="62">
        <f>900</f>
        <v>900</v>
      </c>
      <c r="J24" s="5">
        <f t="shared" si="0"/>
        <v>963</v>
      </c>
      <c r="K24" s="5">
        <f t="shared" si="0"/>
        <v>1030.41</v>
      </c>
      <c r="L24" s="14">
        <v>0</v>
      </c>
      <c r="M24" s="4" t="s">
        <v>80</v>
      </c>
    </row>
    <row r="25" spans="1:13" s="1" customFormat="1" ht="137.25" customHeight="1">
      <c r="A25" s="4"/>
      <c r="B25" s="2" t="s">
        <v>32</v>
      </c>
      <c r="C25" s="5" t="s">
        <v>13</v>
      </c>
      <c r="D25" s="25" t="s">
        <v>29</v>
      </c>
      <c r="E25" s="7" t="s">
        <v>120</v>
      </c>
      <c r="F25" s="4">
        <v>1</v>
      </c>
      <c r="G25" s="5" t="s">
        <v>108</v>
      </c>
      <c r="H25" s="5" t="s">
        <v>187</v>
      </c>
      <c r="I25" s="62">
        <v>900</v>
      </c>
      <c r="J25" s="5">
        <v>963</v>
      </c>
      <c r="K25" s="5">
        <f t="shared" si="0"/>
        <v>1030.41</v>
      </c>
      <c r="L25" s="14">
        <v>0</v>
      </c>
      <c r="M25" s="4" t="s">
        <v>80</v>
      </c>
    </row>
    <row r="26" spans="1:13" s="1" customFormat="1" ht="117" customHeight="1">
      <c r="A26" s="4"/>
      <c r="B26" s="2" t="s">
        <v>32</v>
      </c>
      <c r="C26" s="5" t="s">
        <v>13</v>
      </c>
      <c r="D26" s="25" t="s">
        <v>29</v>
      </c>
      <c r="E26" s="7" t="s">
        <v>120</v>
      </c>
      <c r="F26" s="4">
        <v>1</v>
      </c>
      <c r="G26" s="5" t="s">
        <v>108</v>
      </c>
      <c r="H26" s="5" t="s">
        <v>118</v>
      </c>
      <c r="I26" s="62">
        <v>900</v>
      </c>
      <c r="J26" s="5">
        <f t="shared" si="0"/>
        <v>963</v>
      </c>
      <c r="K26" s="5">
        <f t="shared" si="0"/>
        <v>1030.41</v>
      </c>
      <c r="L26" s="14">
        <v>0</v>
      </c>
      <c r="M26" s="4" t="s">
        <v>80</v>
      </c>
    </row>
    <row r="27" spans="1:13" s="1" customFormat="1" ht="119.25" customHeight="1">
      <c r="A27" s="4"/>
      <c r="B27" s="2" t="s">
        <v>32</v>
      </c>
      <c r="C27" s="5" t="s">
        <v>13</v>
      </c>
      <c r="D27" s="25" t="s">
        <v>29</v>
      </c>
      <c r="E27" s="7" t="s">
        <v>120</v>
      </c>
      <c r="F27" s="4">
        <v>1</v>
      </c>
      <c r="G27" s="5" t="s">
        <v>108</v>
      </c>
      <c r="H27" s="5" t="s">
        <v>119</v>
      </c>
      <c r="I27" s="62">
        <v>900</v>
      </c>
      <c r="J27" s="5">
        <f t="shared" si="0"/>
        <v>963</v>
      </c>
      <c r="K27" s="5">
        <f t="shared" si="0"/>
        <v>1030.41</v>
      </c>
      <c r="L27" s="14">
        <v>0</v>
      </c>
      <c r="M27" s="4" t="s">
        <v>80</v>
      </c>
    </row>
    <row r="28" spans="1:13" s="1" customFormat="1" ht="84.75" customHeight="1">
      <c r="A28" s="4"/>
      <c r="B28" s="2" t="s">
        <v>34</v>
      </c>
      <c r="C28" s="3" t="s">
        <v>13</v>
      </c>
      <c r="D28" s="3" t="s">
        <v>35</v>
      </c>
      <c r="E28" s="7" t="s">
        <v>131</v>
      </c>
      <c r="F28" s="4" t="s">
        <v>232</v>
      </c>
      <c r="G28" s="5" t="s">
        <v>108</v>
      </c>
      <c r="H28" s="5" t="s">
        <v>121</v>
      </c>
      <c r="I28" s="5">
        <v>1965</v>
      </c>
      <c r="J28" s="5">
        <f t="shared" si="0"/>
        <v>2102.55</v>
      </c>
      <c r="K28" s="5">
        <f t="shared" si="0"/>
        <v>2249.7285</v>
      </c>
      <c r="L28" s="6">
        <v>0</v>
      </c>
      <c r="M28" s="4" t="s">
        <v>81</v>
      </c>
    </row>
    <row r="29" spans="1:13" s="1" customFormat="1" ht="84.75" customHeight="1">
      <c r="A29" s="4"/>
      <c r="B29" s="2" t="s">
        <v>34</v>
      </c>
      <c r="C29" s="3" t="s">
        <v>13</v>
      </c>
      <c r="D29" s="3" t="s">
        <v>36</v>
      </c>
      <c r="E29" s="7" t="s">
        <v>131</v>
      </c>
      <c r="F29" s="4">
        <v>71</v>
      </c>
      <c r="G29" s="5" t="s">
        <v>108</v>
      </c>
      <c r="H29" s="5" t="s">
        <v>122</v>
      </c>
      <c r="I29" s="5">
        <v>2353</v>
      </c>
      <c r="J29" s="5">
        <f t="shared" si="0"/>
        <v>2517.71</v>
      </c>
      <c r="K29" s="5">
        <f t="shared" si="0"/>
        <v>2693.9497</v>
      </c>
      <c r="L29" s="6">
        <v>0</v>
      </c>
      <c r="M29" s="4" t="s">
        <v>81</v>
      </c>
    </row>
    <row r="30" spans="1:13" s="1" customFormat="1" ht="96.75" customHeight="1">
      <c r="A30" s="4"/>
      <c r="B30" s="2" t="s">
        <v>34</v>
      </c>
      <c r="C30" s="3" t="s">
        <v>13</v>
      </c>
      <c r="D30" s="3" t="s">
        <v>43</v>
      </c>
      <c r="E30" s="7" t="s">
        <v>131</v>
      </c>
      <c r="F30" s="63" t="s">
        <v>337</v>
      </c>
      <c r="G30" s="5" t="s">
        <v>108</v>
      </c>
      <c r="H30" s="5" t="s">
        <v>177</v>
      </c>
      <c r="I30" s="5">
        <v>3416.6</v>
      </c>
      <c r="J30" s="5">
        <f t="shared" si="0"/>
        <v>3655.7619999999997</v>
      </c>
      <c r="K30" s="5">
        <f t="shared" si="0"/>
        <v>3911.6653399999996</v>
      </c>
      <c r="L30" s="6">
        <v>0</v>
      </c>
      <c r="M30" s="4" t="s">
        <v>81</v>
      </c>
    </row>
    <row r="31" spans="1:13" s="1" customFormat="1" ht="84.75" customHeight="1">
      <c r="A31" s="4"/>
      <c r="B31" s="2" t="s">
        <v>34</v>
      </c>
      <c r="C31" s="3" t="s">
        <v>13</v>
      </c>
      <c r="D31" s="3" t="s">
        <v>37</v>
      </c>
      <c r="E31" s="7" t="s">
        <v>131</v>
      </c>
      <c r="F31" s="4" t="s">
        <v>81</v>
      </c>
      <c r="G31" s="5" t="s">
        <v>108</v>
      </c>
      <c r="H31" s="5" t="s">
        <v>123</v>
      </c>
      <c r="I31" s="5">
        <v>2381.4</v>
      </c>
      <c r="J31" s="5">
        <f t="shared" si="0"/>
        <v>2548.098</v>
      </c>
      <c r="K31" s="5">
        <f t="shared" si="0"/>
        <v>2726.46486</v>
      </c>
      <c r="L31" s="6">
        <v>0</v>
      </c>
      <c r="M31" s="4" t="s">
        <v>81</v>
      </c>
    </row>
    <row r="32" spans="1:13" s="1" customFormat="1" ht="99" customHeight="1">
      <c r="A32" s="4"/>
      <c r="B32" s="2" t="s">
        <v>34</v>
      </c>
      <c r="C32" s="3" t="s">
        <v>13</v>
      </c>
      <c r="D32" s="3" t="s">
        <v>233</v>
      </c>
      <c r="E32" s="7" t="s">
        <v>131</v>
      </c>
      <c r="F32" s="4" t="s">
        <v>231</v>
      </c>
      <c r="G32" s="5" t="s">
        <v>108</v>
      </c>
      <c r="H32" s="5" t="s">
        <v>96</v>
      </c>
      <c r="I32" s="5">
        <v>2021.465</v>
      </c>
      <c r="J32" s="5">
        <f t="shared" si="0"/>
        <v>2162.96755</v>
      </c>
      <c r="K32" s="5">
        <f t="shared" si="0"/>
        <v>2314.3752784999997</v>
      </c>
      <c r="L32" s="6">
        <v>0</v>
      </c>
      <c r="M32" s="4" t="s">
        <v>81</v>
      </c>
    </row>
    <row r="33" spans="1:13" s="1" customFormat="1" ht="97.5" customHeight="1">
      <c r="A33" s="4"/>
      <c r="B33" s="2" t="s">
        <v>34</v>
      </c>
      <c r="C33" s="3" t="s">
        <v>13</v>
      </c>
      <c r="D33" s="3" t="s">
        <v>38</v>
      </c>
      <c r="E33" s="7" t="s">
        <v>131</v>
      </c>
      <c r="F33" s="4" t="s">
        <v>132</v>
      </c>
      <c r="G33" s="5" t="s">
        <v>108</v>
      </c>
      <c r="H33" s="5" t="s">
        <v>97</v>
      </c>
      <c r="I33" s="5">
        <v>1866.074</v>
      </c>
      <c r="J33" s="5">
        <f aca="true" t="shared" si="2" ref="J33:K43">(I33*0.07)+I33</f>
        <v>1996.69918</v>
      </c>
      <c r="K33" s="5">
        <f t="shared" si="2"/>
        <v>2136.4681226000002</v>
      </c>
      <c r="L33" s="6">
        <v>0</v>
      </c>
      <c r="M33" s="4" t="s">
        <v>81</v>
      </c>
    </row>
    <row r="34" spans="1:13" s="1" customFormat="1" ht="87" customHeight="1">
      <c r="A34" s="4"/>
      <c r="B34" s="2" t="s">
        <v>34</v>
      </c>
      <c r="C34" s="3" t="s">
        <v>13</v>
      </c>
      <c r="D34" s="3" t="s">
        <v>39</v>
      </c>
      <c r="E34" s="7" t="s">
        <v>131</v>
      </c>
      <c r="F34" s="4" t="s">
        <v>133</v>
      </c>
      <c r="G34" s="5" t="s">
        <v>108</v>
      </c>
      <c r="H34" s="5" t="s">
        <v>98</v>
      </c>
      <c r="I34" s="5">
        <v>3948.3</v>
      </c>
      <c r="J34" s="5">
        <f t="shared" si="2"/>
        <v>4224.6810000000005</v>
      </c>
      <c r="K34" s="5">
        <f t="shared" si="2"/>
        <v>4520.408670000001</v>
      </c>
      <c r="L34" s="6">
        <v>0</v>
      </c>
      <c r="M34" s="4" t="s">
        <v>81</v>
      </c>
    </row>
    <row r="35" spans="1:13" s="1" customFormat="1" ht="99" customHeight="1">
      <c r="A35" s="4"/>
      <c r="B35" s="2" t="s">
        <v>34</v>
      </c>
      <c r="C35" s="3" t="s">
        <v>13</v>
      </c>
      <c r="D35" s="3" t="s">
        <v>40</v>
      </c>
      <c r="E35" s="7" t="s">
        <v>131</v>
      </c>
      <c r="F35" s="4" t="s">
        <v>133</v>
      </c>
      <c r="G35" s="5" t="s">
        <v>108</v>
      </c>
      <c r="H35" s="5" t="s">
        <v>178</v>
      </c>
      <c r="I35" s="5">
        <v>3049.5</v>
      </c>
      <c r="J35" s="5">
        <f t="shared" si="2"/>
        <v>3262.965</v>
      </c>
      <c r="K35" s="5">
        <f t="shared" si="2"/>
        <v>3491.37255</v>
      </c>
      <c r="L35" s="6">
        <v>0</v>
      </c>
      <c r="M35" s="4" t="s">
        <v>81</v>
      </c>
    </row>
    <row r="36" spans="1:13" s="1" customFormat="1" ht="84.75" customHeight="1">
      <c r="A36" s="4"/>
      <c r="B36" s="2" t="s">
        <v>34</v>
      </c>
      <c r="C36" s="3" t="s">
        <v>13</v>
      </c>
      <c r="D36" s="3" t="s">
        <v>41</v>
      </c>
      <c r="E36" s="7" t="s">
        <v>131</v>
      </c>
      <c r="F36" s="4" t="s">
        <v>134</v>
      </c>
      <c r="G36" s="5" t="s">
        <v>108</v>
      </c>
      <c r="H36" s="5" t="s">
        <v>99</v>
      </c>
      <c r="I36" s="5">
        <v>832.92</v>
      </c>
      <c r="J36" s="5">
        <f t="shared" si="2"/>
        <v>891.2244</v>
      </c>
      <c r="K36" s="5">
        <f t="shared" si="2"/>
        <v>953.610108</v>
      </c>
      <c r="L36" s="6">
        <v>0</v>
      </c>
      <c r="M36" s="4" t="s">
        <v>81</v>
      </c>
    </row>
    <row r="37" spans="1:13" s="1" customFormat="1" ht="84.75" customHeight="1">
      <c r="A37" s="4"/>
      <c r="B37" s="2" t="s">
        <v>34</v>
      </c>
      <c r="C37" s="3" t="s">
        <v>13</v>
      </c>
      <c r="D37" s="3" t="s">
        <v>42</v>
      </c>
      <c r="E37" s="7" t="s">
        <v>131</v>
      </c>
      <c r="F37" s="4" t="s">
        <v>338</v>
      </c>
      <c r="G37" s="5" t="s">
        <v>108</v>
      </c>
      <c r="H37" s="5" t="s">
        <v>100</v>
      </c>
      <c r="I37" s="5">
        <v>4227.6</v>
      </c>
      <c r="J37" s="5">
        <f t="shared" si="2"/>
        <v>4523.532</v>
      </c>
      <c r="K37" s="5">
        <f t="shared" si="2"/>
        <v>4840.17924</v>
      </c>
      <c r="L37" s="6">
        <v>0</v>
      </c>
      <c r="M37" s="4" t="s">
        <v>81</v>
      </c>
    </row>
    <row r="38" spans="1:13" s="1" customFormat="1" ht="117.75" customHeight="1">
      <c r="A38" s="4"/>
      <c r="B38" s="2" t="s">
        <v>44</v>
      </c>
      <c r="C38" s="9" t="s">
        <v>13</v>
      </c>
      <c r="D38" s="9" t="s">
        <v>241</v>
      </c>
      <c r="E38" s="7" t="s">
        <v>120</v>
      </c>
      <c r="F38" s="4"/>
      <c r="G38" s="5" t="s">
        <v>108</v>
      </c>
      <c r="H38" s="5" t="s">
        <v>93</v>
      </c>
      <c r="I38" s="59">
        <f>984.4+1800+500-166.3</f>
        <v>3118.1</v>
      </c>
      <c r="J38" s="5">
        <f t="shared" si="2"/>
        <v>3336.3669999999997</v>
      </c>
      <c r="K38" s="5">
        <f t="shared" si="2"/>
        <v>3569.9126899999997</v>
      </c>
      <c r="L38" s="14">
        <v>0</v>
      </c>
      <c r="M38" s="4" t="s">
        <v>80</v>
      </c>
    </row>
    <row r="39" spans="1:13" s="1" customFormat="1" ht="50.25" customHeight="1">
      <c r="A39" s="4"/>
      <c r="B39" s="2" t="s">
        <v>45</v>
      </c>
      <c r="C39" s="3" t="s">
        <v>13</v>
      </c>
      <c r="D39" s="3" t="s">
        <v>256</v>
      </c>
      <c r="E39" s="7" t="s">
        <v>120</v>
      </c>
      <c r="F39" s="4"/>
      <c r="G39" s="5" t="s">
        <v>108</v>
      </c>
      <c r="H39" s="5" t="s">
        <v>237</v>
      </c>
      <c r="I39" s="59">
        <v>1000</v>
      </c>
      <c r="J39" s="5">
        <f>(I39*0.07)+I39</f>
        <v>1070</v>
      </c>
      <c r="K39" s="5">
        <f>(J39*0.07)+J39</f>
        <v>1144.9</v>
      </c>
      <c r="L39" s="14">
        <v>0</v>
      </c>
      <c r="M39" s="4" t="s">
        <v>80</v>
      </c>
    </row>
    <row r="40" spans="1:13" s="1" customFormat="1" ht="49.5" customHeight="1">
      <c r="A40" s="4"/>
      <c r="B40" s="2" t="s">
        <v>47</v>
      </c>
      <c r="C40" s="3" t="s">
        <v>13</v>
      </c>
      <c r="D40" s="3" t="s">
        <v>48</v>
      </c>
      <c r="E40" s="7" t="s">
        <v>120</v>
      </c>
      <c r="F40" s="4" t="s">
        <v>125</v>
      </c>
      <c r="G40" s="5" t="s">
        <v>108</v>
      </c>
      <c r="H40" s="5" t="s">
        <v>237</v>
      </c>
      <c r="I40" s="5">
        <v>5250</v>
      </c>
      <c r="J40" s="5">
        <f t="shared" si="2"/>
        <v>5617.5</v>
      </c>
      <c r="K40" s="5">
        <f t="shared" si="2"/>
        <v>6010.725</v>
      </c>
      <c r="L40" s="14">
        <v>0</v>
      </c>
      <c r="M40" s="4" t="s">
        <v>83</v>
      </c>
    </row>
    <row r="41" spans="1:16" s="1" customFormat="1" ht="117" customHeight="1">
      <c r="A41" s="4"/>
      <c r="B41" s="2" t="s">
        <v>52</v>
      </c>
      <c r="C41" s="9" t="s">
        <v>245</v>
      </c>
      <c r="D41" s="11" t="s">
        <v>130</v>
      </c>
      <c r="E41" s="7" t="s">
        <v>206</v>
      </c>
      <c r="F41" s="4" t="s">
        <v>203</v>
      </c>
      <c r="G41" s="5" t="s">
        <v>108</v>
      </c>
      <c r="H41" s="3" t="s">
        <v>129</v>
      </c>
      <c r="I41" s="57">
        <f aca="true" t="shared" si="3" ref="I41:I47">(F41*106)/1000+4</f>
        <v>491.6</v>
      </c>
      <c r="J41" s="5">
        <f t="shared" si="2"/>
        <v>526.0120000000001</v>
      </c>
      <c r="K41" s="5">
        <f t="shared" si="2"/>
        <v>562.83284</v>
      </c>
      <c r="L41" s="6">
        <v>0</v>
      </c>
      <c r="M41" s="4" t="s">
        <v>82</v>
      </c>
      <c r="P41" s="58"/>
    </row>
    <row r="42" spans="1:13" s="1" customFormat="1" ht="99" customHeight="1">
      <c r="A42" s="4"/>
      <c r="B42" s="2" t="s">
        <v>52</v>
      </c>
      <c r="C42" s="9" t="s">
        <v>245</v>
      </c>
      <c r="D42" s="9" t="s">
        <v>57</v>
      </c>
      <c r="E42" s="7" t="s">
        <v>206</v>
      </c>
      <c r="F42" s="4" t="s">
        <v>204</v>
      </c>
      <c r="G42" s="5" t="s">
        <v>108</v>
      </c>
      <c r="H42" s="11" t="s">
        <v>202</v>
      </c>
      <c r="I42" s="57">
        <f t="shared" si="3"/>
        <v>406.8</v>
      </c>
      <c r="J42" s="5">
        <f t="shared" si="2"/>
        <v>435.276</v>
      </c>
      <c r="K42" s="5">
        <f t="shared" si="2"/>
        <v>465.74532</v>
      </c>
      <c r="L42" s="6">
        <v>0</v>
      </c>
      <c r="M42" s="4" t="s">
        <v>82</v>
      </c>
    </row>
    <row r="43" spans="1:13" s="1" customFormat="1" ht="99" customHeight="1">
      <c r="A43" s="4"/>
      <c r="B43" s="2" t="s">
        <v>52</v>
      </c>
      <c r="C43" s="9" t="s">
        <v>245</v>
      </c>
      <c r="D43" s="9" t="s">
        <v>53</v>
      </c>
      <c r="E43" s="7" t="s">
        <v>206</v>
      </c>
      <c r="F43" s="4" t="s">
        <v>204</v>
      </c>
      <c r="G43" s="5" t="s">
        <v>108</v>
      </c>
      <c r="H43" s="11" t="s">
        <v>142</v>
      </c>
      <c r="I43" s="57">
        <f t="shared" si="3"/>
        <v>406.8</v>
      </c>
      <c r="J43" s="5">
        <f t="shared" si="2"/>
        <v>435.276</v>
      </c>
      <c r="K43" s="5">
        <f t="shared" si="2"/>
        <v>465.74532</v>
      </c>
      <c r="L43" s="6">
        <v>0</v>
      </c>
      <c r="M43" s="4" t="s">
        <v>82</v>
      </c>
    </row>
    <row r="44" spans="1:13" s="1" customFormat="1" ht="99.75" customHeight="1">
      <c r="A44" s="4"/>
      <c r="B44" s="2" t="s">
        <v>52</v>
      </c>
      <c r="C44" s="9" t="s">
        <v>259</v>
      </c>
      <c r="D44" s="9" t="s">
        <v>194</v>
      </c>
      <c r="E44" s="7" t="s">
        <v>206</v>
      </c>
      <c r="F44" s="4" t="s">
        <v>204</v>
      </c>
      <c r="G44" s="5" t="s">
        <v>108</v>
      </c>
      <c r="H44" s="28" t="s">
        <v>96</v>
      </c>
      <c r="I44" s="57">
        <f t="shared" si="3"/>
        <v>406.8</v>
      </c>
      <c r="J44" s="5">
        <f aca="true" t="shared" si="4" ref="J44:K49">(I44*0.07)+I44</f>
        <v>435.276</v>
      </c>
      <c r="K44" s="5">
        <f t="shared" si="4"/>
        <v>465.74532</v>
      </c>
      <c r="L44" s="6">
        <v>0</v>
      </c>
      <c r="M44" s="4" t="s">
        <v>82</v>
      </c>
    </row>
    <row r="45" spans="1:13" s="1" customFormat="1" ht="86.25" customHeight="1">
      <c r="A45" s="4"/>
      <c r="B45" s="2" t="s">
        <v>52</v>
      </c>
      <c r="C45" s="9" t="s">
        <v>259</v>
      </c>
      <c r="D45" s="3" t="s">
        <v>56</v>
      </c>
      <c r="E45" s="7" t="s">
        <v>206</v>
      </c>
      <c r="F45" s="4" t="s">
        <v>205</v>
      </c>
      <c r="G45" s="5" t="s">
        <v>108</v>
      </c>
      <c r="H45" s="11" t="s">
        <v>100</v>
      </c>
      <c r="I45" s="57">
        <f t="shared" si="3"/>
        <v>470.4</v>
      </c>
      <c r="J45" s="5">
        <f t="shared" si="4"/>
        <v>503.328</v>
      </c>
      <c r="K45" s="5">
        <f t="shared" si="4"/>
        <v>538.56096</v>
      </c>
      <c r="L45" s="6">
        <v>0</v>
      </c>
      <c r="M45" s="4" t="s">
        <v>82</v>
      </c>
    </row>
    <row r="46" spans="1:13" s="1" customFormat="1" ht="99" customHeight="1">
      <c r="A46" s="4"/>
      <c r="B46" s="2" t="s">
        <v>52</v>
      </c>
      <c r="C46" s="9" t="s">
        <v>259</v>
      </c>
      <c r="D46" s="3" t="s">
        <v>126</v>
      </c>
      <c r="E46" s="7" t="s">
        <v>206</v>
      </c>
      <c r="F46" s="4" t="s">
        <v>204</v>
      </c>
      <c r="G46" s="5" t="s">
        <v>108</v>
      </c>
      <c r="H46" s="11" t="s">
        <v>127</v>
      </c>
      <c r="I46" s="57">
        <f t="shared" si="3"/>
        <v>406.8</v>
      </c>
      <c r="J46" s="5">
        <f t="shared" si="4"/>
        <v>435.276</v>
      </c>
      <c r="K46" s="5">
        <f t="shared" si="4"/>
        <v>465.74532</v>
      </c>
      <c r="L46" s="6">
        <v>0</v>
      </c>
      <c r="M46" s="4" t="s">
        <v>82</v>
      </c>
    </row>
    <row r="47" spans="1:13" s="1" customFormat="1" ht="100.5" customHeight="1">
      <c r="A47" s="4"/>
      <c r="B47" s="2" t="s">
        <v>52</v>
      </c>
      <c r="C47" s="9" t="s">
        <v>259</v>
      </c>
      <c r="D47" s="3" t="s">
        <v>54</v>
      </c>
      <c r="E47" s="7" t="s">
        <v>206</v>
      </c>
      <c r="F47" s="4" t="s">
        <v>204</v>
      </c>
      <c r="G47" s="5" t="s">
        <v>108</v>
      </c>
      <c r="H47" s="11" t="s">
        <v>128</v>
      </c>
      <c r="I47" s="57">
        <f t="shared" si="3"/>
        <v>406.8</v>
      </c>
      <c r="J47" s="5">
        <f t="shared" si="4"/>
        <v>435.276</v>
      </c>
      <c r="K47" s="5">
        <f t="shared" si="4"/>
        <v>465.74532</v>
      </c>
      <c r="L47" s="6">
        <v>0</v>
      </c>
      <c r="M47" s="4" t="s">
        <v>82</v>
      </c>
    </row>
    <row r="48" spans="1:13" s="1" customFormat="1" ht="51.75" customHeight="1">
      <c r="A48" s="4"/>
      <c r="B48" s="2" t="s">
        <v>145</v>
      </c>
      <c r="C48" s="3" t="s">
        <v>13</v>
      </c>
      <c r="D48" s="3" t="s">
        <v>145</v>
      </c>
      <c r="E48" s="7" t="s">
        <v>120</v>
      </c>
      <c r="F48" s="4">
        <v>1</v>
      </c>
      <c r="G48" s="5" t="s">
        <v>108</v>
      </c>
      <c r="H48" s="5" t="s">
        <v>93</v>
      </c>
      <c r="I48" s="59">
        <v>572.5</v>
      </c>
      <c r="J48" s="5">
        <f t="shared" si="4"/>
        <v>612.575</v>
      </c>
      <c r="K48" s="5">
        <f t="shared" si="4"/>
        <v>655.4552500000001</v>
      </c>
      <c r="L48" s="14">
        <v>0</v>
      </c>
      <c r="M48" s="4" t="s">
        <v>80</v>
      </c>
    </row>
    <row r="49" spans="1:13" s="1" customFormat="1" ht="49.5" customHeight="1">
      <c r="A49" s="4"/>
      <c r="B49" s="2" t="s">
        <v>84</v>
      </c>
      <c r="C49" s="3" t="s">
        <v>13</v>
      </c>
      <c r="D49" s="3" t="s">
        <v>85</v>
      </c>
      <c r="E49" s="7" t="s">
        <v>120</v>
      </c>
      <c r="F49" s="4">
        <v>200</v>
      </c>
      <c r="G49" s="5" t="s">
        <v>108</v>
      </c>
      <c r="H49" s="5" t="s">
        <v>237</v>
      </c>
      <c r="I49" s="59">
        <v>128.4</v>
      </c>
      <c r="J49" s="5">
        <f t="shared" si="4"/>
        <v>137.388</v>
      </c>
      <c r="K49" s="5">
        <f t="shared" si="4"/>
        <v>147.00516000000002</v>
      </c>
      <c r="L49" s="14">
        <v>0</v>
      </c>
      <c r="M49" s="4" t="s">
        <v>80</v>
      </c>
    </row>
    <row r="50" spans="1:13" s="1" customFormat="1" ht="54" customHeight="1">
      <c r="A50" s="4"/>
      <c r="B50" s="29" t="s">
        <v>88</v>
      </c>
      <c r="C50" s="28" t="s">
        <v>13</v>
      </c>
      <c r="D50" s="28" t="s">
        <v>89</v>
      </c>
      <c r="E50" s="7" t="s">
        <v>120</v>
      </c>
      <c r="F50" s="4" t="s">
        <v>125</v>
      </c>
      <c r="G50" s="5" t="s">
        <v>108</v>
      </c>
      <c r="H50" s="5" t="s">
        <v>237</v>
      </c>
      <c r="I50" s="59">
        <v>391</v>
      </c>
      <c r="J50" s="5">
        <f aca="true" t="shared" si="5" ref="J50:K54">(I50*0.07)+I50</f>
        <v>418.37</v>
      </c>
      <c r="K50" s="5">
        <f t="shared" si="5"/>
        <v>447.65590000000003</v>
      </c>
      <c r="L50" s="14">
        <v>0</v>
      </c>
      <c r="M50" s="4" t="s">
        <v>80</v>
      </c>
    </row>
    <row r="51" spans="1:13" s="1" customFormat="1" ht="50.25" customHeight="1">
      <c r="A51" s="4"/>
      <c r="B51" s="29" t="s">
        <v>257</v>
      </c>
      <c r="C51" s="28" t="s">
        <v>13</v>
      </c>
      <c r="D51" s="28" t="s">
        <v>257</v>
      </c>
      <c r="E51" s="7" t="s">
        <v>120</v>
      </c>
      <c r="F51" s="4" t="s">
        <v>125</v>
      </c>
      <c r="G51" s="5" t="s">
        <v>108</v>
      </c>
      <c r="H51" s="5" t="s">
        <v>237</v>
      </c>
      <c r="I51" s="59">
        <v>316</v>
      </c>
      <c r="J51" s="5">
        <f t="shared" si="5"/>
        <v>338.12</v>
      </c>
      <c r="K51" s="5">
        <f t="shared" si="5"/>
        <v>361.7884</v>
      </c>
      <c r="L51" s="14">
        <v>0</v>
      </c>
      <c r="M51" s="4" t="s">
        <v>80</v>
      </c>
    </row>
    <row r="52" spans="1:13" s="1" customFormat="1" ht="51" customHeight="1">
      <c r="A52" s="4"/>
      <c r="B52" s="10" t="s">
        <v>91</v>
      </c>
      <c r="C52" s="11" t="s">
        <v>13</v>
      </c>
      <c r="D52" s="11" t="s">
        <v>90</v>
      </c>
      <c r="E52" s="7" t="s">
        <v>120</v>
      </c>
      <c r="F52" s="4" t="s">
        <v>125</v>
      </c>
      <c r="G52" s="5" t="s">
        <v>108</v>
      </c>
      <c r="H52" s="5" t="s">
        <v>237</v>
      </c>
      <c r="I52" s="59">
        <v>321</v>
      </c>
      <c r="J52" s="5">
        <f t="shared" si="5"/>
        <v>343.47</v>
      </c>
      <c r="K52" s="5">
        <f t="shared" si="5"/>
        <v>367.51290000000006</v>
      </c>
      <c r="L52" s="14">
        <v>0</v>
      </c>
      <c r="M52" s="4" t="s">
        <v>80</v>
      </c>
    </row>
    <row r="53" spans="1:13" s="1" customFormat="1" ht="48.75" customHeight="1">
      <c r="A53" s="4"/>
      <c r="B53" s="10" t="s">
        <v>183</v>
      </c>
      <c r="C53" s="11" t="s">
        <v>13</v>
      </c>
      <c r="D53" s="11" t="str">
        <f>B53</f>
        <v>Кабельное телевидение</v>
      </c>
      <c r="E53" s="7" t="s">
        <v>120</v>
      </c>
      <c r="F53" s="4" t="s">
        <v>143</v>
      </c>
      <c r="G53" s="5" t="s">
        <v>108</v>
      </c>
      <c r="H53" s="5" t="s">
        <v>237</v>
      </c>
      <c r="I53" s="59">
        <v>38</v>
      </c>
      <c r="J53" s="5">
        <f t="shared" si="5"/>
        <v>40.66</v>
      </c>
      <c r="K53" s="5">
        <f t="shared" si="5"/>
        <v>43.5062</v>
      </c>
      <c r="L53" s="14">
        <v>0</v>
      </c>
      <c r="M53" s="4" t="s">
        <v>80</v>
      </c>
    </row>
    <row r="54" spans="1:13" s="1" customFormat="1" ht="48" customHeight="1">
      <c r="A54" s="4"/>
      <c r="B54" s="8" t="s">
        <v>218</v>
      </c>
      <c r="C54" s="9" t="s">
        <v>184</v>
      </c>
      <c r="D54" s="9" t="s">
        <v>61</v>
      </c>
      <c r="E54" s="12" t="s">
        <v>138</v>
      </c>
      <c r="F54" s="13" t="s">
        <v>139</v>
      </c>
      <c r="G54" s="12" t="s">
        <v>108</v>
      </c>
      <c r="H54" s="12" t="s">
        <v>93</v>
      </c>
      <c r="I54" s="12">
        <f>5813+150</f>
        <v>5963</v>
      </c>
      <c r="J54" s="12">
        <f t="shared" si="5"/>
        <v>6380.41</v>
      </c>
      <c r="K54" s="12">
        <f t="shared" si="5"/>
        <v>6827.0387</v>
      </c>
      <c r="L54" s="30">
        <v>0</v>
      </c>
      <c r="M54" s="13" t="s">
        <v>83</v>
      </c>
    </row>
    <row r="55" spans="1:13" s="1" customFormat="1" ht="53.25" customHeight="1">
      <c r="A55" s="4"/>
      <c r="B55" s="8" t="s">
        <v>238</v>
      </c>
      <c r="C55" s="9" t="s">
        <v>13</v>
      </c>
      <c r="D55" s="9" t="s">
        <v>239</v>
      </c>
      <c r="E55" s="12" t="s">
        <v>120</v>
      </c>
      <c r="F55" s="13" t="s">
        <v>125</v>
      </c>
      <c r="G55" s="12" t="s">
        <v>108</v>
      </c>
      <c r="H55" s="12" t="s">
        <v>93</v>
      </c>
      <c r="I55" s="60">
        <v>6320</v>
      </c>
      <c r="J55" s="12" t="s">
        <v>146</v>
      </c>
      <c r="K55" s="12" t="s">
        <v>146</v>
      </c>
      <c r="L55" s="15">
        <v>0</v>
      </c>
      <c r="M55" s="13" t="s">
        <v>80</v>
      </c>
    </row>
    <row r="56" spans="1:13" s="1" customFormat="1" ht="48" customHeight="1">
      <c r="A56" s="4"/>
      <c r="B56" s="8" t="s">
        <v>242</v>
      </c>
      <c r="C56" s="9" t="s">
        <v>13</v>
      </c>
      <c r="D56" s="9" t="s">
        <v>333</v>
      </c>
      <c r="E56" s="12" t="s">
        <v>120</v>
      </c>
      <c r="F56" s="13" t="s">
        <v>125</v>
      </c>
      <c r="G56" s="12" t="s">
        <v>108</v>
      </c>
      <c r="H56" s="12" t="s">
        <v>93</v>
      </c>
      <c r="I56" s="60">
        <v>21600</v>
      </c>
      <c r="J56" s="12" t="s">
        <v>146</v>
      </c>
      <c r="K56" s="12" t="s">
        <v>146</v>
      </c>
      <c r="L56" s="15">
        <v>0</v>
      </c>
      <c r="M56" s="13" t="s">
        <v>80</v>
      </c>
    </row>
    <row r="57" spans="1:13" s="1" customFormat="1" ht="48" customHeight="1">
      <c r="A57" s="4"/>
      <c r="B57" s="8" t="s">
        <v>240</v>
      </c>
      <c r="C57" s="9" t="s">
        <v>13</v>
      </c>
      <c r="D57" s="9" t="s">
        <v>334</v>
      </c>
      <c r="E57" s="12" t="s">
        <v>120</v>
      </c>
      <c r="F57" s="13" t="s">
        <v>125</v>
      </c>
      <c r="G57" s="12" t="s">
        <v>108</v>
      </c>
      <c r="H57" s="12" t="s">
        <v>93</v>
      </c>
      <c r="I57" s="60">
        <v>14268</v>
      </c>
      <c r="J57" s="12" t="s">
        <v>146</v>
      </c>
      <c r="K57" s="12" t="s">
        <v>146</v>
      </c>
      <c r="L57" s="15">
        <v>0</v>
      </c>
      <c r="M57" s="13" t="s">
        <v>80</v>
      </c>
    </row>
    <row r="58" spans="1:13" s="1" customFormat="1" ht="48" customHeight="1">
      <c r="A58" s="4"/>
      <c r="B58" s="2" t="s">
        <v>207</v>
      </c>
      <c r="C58" s="11" t="s">
        <v>13</v>
      </c>
      <c r="D58" s="3" t="s">
        <v>207</v>
      </c>
      <c r="E58" s="11" t="s">
        <v>208</v>
      </c>
      <c r="F58" s="11">
        <v>1</v>
      </c>
      <c r="G58" s="11" t="s">
        <v>209</v>
      </c>
      <c r="H58" s="11" t="s">
        <v>210</v>
      </c>
      <c r="I58" s="5">
        <v>250</v>
      </c>
      <c r="J58" s="5">
        <f>I58*0.07+I58</f>
        <v>267.5</v>
      </c>
      <c r="K58" s="5">
        <f>J58*0.07+J58</f>
        <v>286.225</v>
      </c>
      <c r="L58" s="6">
        <v>0</v>
      </c>
      <c r="M58" s="11">
        <v>142</v>
      </c>
    </row>
    <row r="59" spans="1:13" s="1" customFormat="1" ht="15" customHeight="1">
      <c r="A59" s="109" t="s">
        <v>58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</row>
    <row r="60" spans="1:16" s="1" customFormat="1" ht="75" customHeight="1">
      <c r="A60" s="4"/>
      <c r="B60" s="2" t="s">
        <v>59</v>
      </c>
      <c r="C60" s="3" t="s">
        <v>78</v>
      </c>
      <c r="D60" s="3" t="s">
        <v>64</v>
      </c>
      <c r="E60" s="5" t="s">
        <v>141</v>
      </c>
      <c r="F60" s="24" t="s">
        <v>192</v>
      </c>
      <c r="G60" s="5" t="s">
        <v>108</v>
      </c>
      <c r="H60" s="5" t="s">
        <v>93</v>
      </c>
      <c r="I60" s="5">
        <v>600</v>
      </c>
      <c r="J60" s="5">
        <f>(I60*0.07)+I60</f>
        <v>642</v>
      </c>
      <c r="K60" s="5">
        <f>(J60*0.07)+J60</f>
        <v>686.94</v>
      </c>
      <c r="L60" s="6">
        <v>0</v>
      </c>
      <c r="M60" s="4" t="s">
        <v>82</v>
      </c>
      <c r="P60" s="58"/>
    </row>
    <row r="61" spans="1:13" s="1" customFormat="1" ht="51" customHeight="1">
      <c r="A61" s="4"/>
      <c r="B61" s="31" t="s">
        <v>147</v>
      </c>
      <c r="C61" s="3" t="s">
        <v>78</v>
      </c>
      <c r="D61" s="32" t="s">
        <v>148</v>
      </c>
      <c r="E61" s="5" t="s">
        <v>243</v>
      </c>
      <c r="F61" s="4" t="s">
        <v>146</v>
      </c>
      <c r="G61" s="5" t="s">
        <v>108</v>
      </c>
      <c r="H61" s="5" t="s">
        <v>149</v>
      </c>
      <c r="I61" s="5">
        <f>80.7+8</f>
        <v>88.7</v>
      </c>
      <c r="J61" s="5">
        <f>I61*0.06+I61</f>
        <v>94.022</v>
      </c>
      <c r="K61" s="5">
        <f>(J61*0.07)+J61</f>
        <v>100.60354000000001</v>
      </c>
      <c r="L61" s="6">
        <v>0</v>
      </c>
      <c r="M61" s="4" t="s">
        <v>92</v>
      </c>
    </row>
    <row r="62" spans="1:13" s="1" customFormat="1" ht="51" customHeight="1">
      <c r="A62" s="4"/>
      <c r="B62" s="31" t="s">
        <v>150</v>
      </c>
      <c r="C62" s="3" t="s">
        <v>78</v>
      </c>
      <c r="D62" s="32" t="s">
        <v>151</v>
      </c>
      <c r="E62" s="5" t="s">
        <v>243</v>
      </c>
      <c r="F62" s="4" t="s">
        <v>146</v>
      </c>
      <c r="G62" s="5" t="s">
        <v>108</v>
      </c>
      <c r="H62" s="5" t="s">
        <v>149</v>
      </c>
      <c r="I62" s="5">
        <f>21.8+5</f>
        <v>26.8</v>
      </c>
      <c r="J62" s="5">
        <f aca="true" t="shared" si="6" ref="J62:J73">I62*0.06+I62</f>
        <v>28.408</v>
      </c>
      <c r="K62" s="5">
        <f>(J62*0.07)+J62</f>
        <v>30.39656</v>
      </c>
      <c r="L62" s="6">
        <v>0</v>
      </c>
      <c r="M62" s="4" t="s">
        <v>92</v>
      </c>
    </row>
    <row r="63" spans="1:13" s="1" customFormat="1" ht="51" customHeight="1">
      <c r="A63" s="4"/>
      <c r="B63" s="31" t="s">
        <v>152</v>
      </c>
      <c r="C63" s="3" t="s">
        <v>78</v>
      </c>
      <c r="D63" s="32" t="s">
        <v>153</v>
      </c>
      <c r="E63" s="5" t="s">
        <v>243</v>
      </c>
      <c r="F63" s="4" t="s">
        <v>146</v>
      </c>
      <c r="G63" s="5" t="s">
        <v>108</v>
      </c>
      <c r="H63" s="5" t="s">
        <v>149</v>
      </c>
      <c r="I63" s="5">
        <f>40.3+8</f>
        <v>48.3</v>
      </c>
      <c r="J63" s="5">
        <f t="shared" si="6"/>
        <v>51.19799999999999</v>
      </c>
      <c r="K63" s="5">
        <f>(J63*0.07)+J63</f>
        <v>54.781859999999995</v>
      </c>
      <c r="L63" s="6">
        <v>0</v>
      </c>
      <c r="M63" s="4" t="s">
        <v>92</v>
      </c>
    </row>
    <row r="64" spans="1:13" s="1" customFormat="1" ht="51" customHeight="1">
      <c r="A64" s="4"/>
      <c r="B64" s="31" t="s">
        <v>156</v>
      </c>
      <c r="C64" s="3" t="s">
        <v>78</v>
      </c>
      <c r="D64" s="32" t="s">
        <v>157</v>
      </c>
      <c r="E64" s="5" t="s">
        <v>243</v>
      </c>
      <c r="F64" s="4" t="s">
        <v>146</v>
      </c>
      <c r="G64" s="5" t="s">
        <v>108</v>
      </c>
      <c r="H64" s="5" t="s">
        <v>154</v>
      </c>
      <c r="I64" s="5">
        <v>2.8</v>
      </c>
      <c r="J64" s="5">
        <f t="shared" si="6"/>
        <v>2.968</v>
      </c>
      <c r="K64" s="5">
        <f>(J64*0.07)+J64</f>
        <v>3.17576</v>
      </c>
      <c r="L64" s="6">
        <v>0</v>
      </c>
      <c r="M64" s="4" t="s">
        <v>92</v>
      </c>
    </row>
    <row r="65" spans="1:13" s="1" customFormat="1" ht="51" customHeight="1">
      <c r="A65" s="4"/>
      <c r="B65" s="31" t="s">
        <v>155</v>
      </c>
      <c r="C65" s="3" t="s">
        <v>78</v>
      </c>
      <c r="D65" s="32" t="s">
        <v>158</v>
      </c>
      <c r="E65" s="5" t="s">
        <v>243</v>
      </c>
      <c r="F65" s="4" t="s">
        <v>146</v>
      </c>
      <c r="G65" s="5" t="s">
        <v>108</v>
      </c>
      <c r="H65" s="5" t="s">
        <v>154</v>
      </c>
      <c r="I65" s="5">
        <v>99.7</v>
      </c>
      <c r="J65" s="5">
        <f t="shared" si="6"/>
        <v>105.682</v>
      </c>
      <c r="K65" s="5">
        <f>J65*0.07+J65</f>
        <v>113.07974</v>
      </c>
      <c r="L65" s="6">
        <v>0</v>
      </c>
      <c r="M65" s="4" t="s">
        <v>92</v>
      </c>
    </row>
    <row r="66" spans="1:13" s="1" customFormat="1" ht="51" customHeight="1">
      <c r="A66" s="4"/>
      <c r="B66" s="31" t="s">
        <v>163</v>
      </c>
      <c r="C66" s="3" t="s">
        <v>78</v>
      </c>
      <c r="D66" s="32" t="s">
        <v>164</v>
      </c>
      <c r="E66" s="5" t="s">
        <v>243</v>
      </c>
      <c r="F66" s="4" t="s">
        <v>146</v>
      </c>
      <c r="G66" s="5" t="s">
        <v>108</v>
      </c>
      <c r="H66" s="5" t="s">
        <v>154</v>
      </c>
      <c r="I66" s="5">
        <f>97.4</f>
        <v>97.4</v>
      </c>
      <c r="J66" s="5">
        <f t="shared" si="6"/>
        <v>103.244</v>
      </c>
      <c r="K66" s="5">
        <f aca="true" t="shared" si="7" ref="K66:K74">(J66*0.07)+J66</f>
        <v>110.47108</v>
      </c>
      <c r="L66" s="6">
        <v>0</v>
      </c>
      <c r="M66" s="4" t="s">
        <v>92</v>
      </c>
    </row>
    <row r="67" spans="1:13" s="1" customFormat="1" ht="51" customHeight="1">
      <c r="A67" s="4"/>
      <c r="B67" s="31" t="s">
        <v>159</v>
      </c>
      <c r="C67" s="3" t="s">
        <v>78</v>
      </c>
      <c r="D67" s="32" t="s">
        <v>160</v>
      </c>
      <c r="E67" s="5" t="s">
        <v>243</v>
      </c>
      <c r="F67" s="4" t="s">
        <v>146</v>
      </c>
      <c r="G67" s="5" t="s">
        <v>108</v>
      </c>
      <c r="H67" s="5" t="s">
        <v>105</v>
      </c>
      <c r="I67" s="5">
        <v>308.2</v>
      </c>
      <c r="J67" s="5">
        <f t="shared" si="6"/>
        <v>326.692</v>
      </c>
      <c r="K67" s="5">
        <f t="shared" si="7"/>
        <v>349.56044</v>
      </c>
      <c r="L67" s="6">
        <v>0</v>
      </c>
      <c r="M67" s="4" t="s">
        <v>92</v>
      </c>
    </row>
    <row r="68" spans="1:13" s="1" customFormat="1" ht="51" customHeight="1">
      <c r="A68" s="4"/>
      <c r="B68" s="31" t="s">
        <v>162</v>
      </c>
      <c r="C68" s="3" t="s">
        <v>78</v>
      </c>
      <c r="D68" s="32" t="s">
        <v>161</v>
      </c>
      <c r="E68" s="5" t="s">
        <v>243</v>
      </c>
      <c r="F68" s="4" t="s">
        <v>146</v>
      </c>
      <c r="G68" s="5" t="s">
        <v>108</v>
      </c>
      <c r="H68" s="5" t="s">
        <v>105</v>
      </c>
      <c r="I68" s="5">
        <f>137.8</f>
        <v>137.8</v>
      </c>
      <c r="J68" s="5">
        <f t="shared" si="6"/>
        <v>146.068</v>
      </c>
      <c r="K68" s="5">
        <f t="shared" si="7"/>
        <v>156.29276000000002</v>
      </c>
      <c r="L68" s="6">
        <v>0</v>
      </c>
      <c r="M68" s="4" t="s">
        <v>92</v>
      </c>
    </row>
    <row r="69" spans="1:13" s="1" customFormat="1" ht="51" customHeight="1">
      <c r="A69" s="4"/>
      <c r="B69" s="31" t="s">
        <v>169</v>
      </c>
      <c r="C69" s="3" t="s">
        <v>78</v>
      </c>
      <c r="D69" s="32" t="s">
        <v>170</v>
      </c>
      <c r="E69" s="5" t="s">
        <v>243</v>
      </c>
      <c r="F69" s="4" t="s">
        <v>146</v>
      </c>
      <c r="G69" s="5" t="s">
        <v>108</v>
      </c>
      <c r="H69" s="5" t="s">
        <v>105</v>
      </c>
      <c r="I69" s="5">
        <v>14.8</v>
      </c>
      <c r="J69" s="5">
        <f t="shared" si="6"/>
        <v>15.688</v>
      </c>
      <c r="K69" s="5">
        <f t="shared" si="7"/>
        <v>16.786160000000002</v>
      </c>
      <c r="L69" s="6">
        <v>0</v>
      </c>
      <c r="M69" s="4" t="s">
        <v>92</v>
      </c>
    </row>
    <row r="70" spans="1:13" s="1" customFormat="1" ht="51" customHeight="1">
      <c r="A70" s="4"/>
      <c r="B70" s="31" t="s">
        <v>173</v>
      </c>
      <c r="C70" s="3" t="s">
        <v>78</v>
      </c>
      <c r="D70" s="32" t="s">
        <v>172</v>
      </c>
      <c r="E70" s="5" t="s">
        <v>243</v>
      </c>
      <c r="F70" s="4" t="s">
        <v>146</v>
      </c>
      <c r="G70" s="5" t="s">
        <v>108</v>
      </c>
      <c r="H70" s="5" t="s">
        <v>171</v>
      </c>
      <c r="I70" s="5">
        <v>353.4</v>
      </c>
      <c r="J70" s="5">
        <f t="shared" si="6"/>
        <v>374.604</v>
      </c>
      <c r="K70" s="5">
        <f t="shared" si="7"/>
        <v>400.82628</v>
      </c>
      <c r="L70" s="6">
        <v>0</v>
      </c>
      <c r="M70" s="4" t="s">
        <v>92</v>
      </c>
    </row>
    <row r="71" spans="1:13" s="1" customFormat="1" ht="51" customHeight="1">
      <c r="A71" s="4"/>
      <c r="B71" s="31" t="s">
        <v>165</v>
      </c>
      <c r="C71" s="3" t="s">
        <v>78</v>
      </c>
      <c r="D71" s="32" t="s">
        <v>167</v>
      </c>
      <c r="E71" s="5" t="s">
        <v>243</v>
      </c>
      <c r="F71" s="4" t="s">
        <v>146</v>
      </c>
      <c r="G71" s="5" t="s">
        <v>108</v>
      </c>
      <c r="H71" s="5" t="s">
        <v>106</v>
      </c>
      <c r="I71" s="5">
        <v>12</v>
      </c>
      <c r="J71" s="5">
        <f t="shared" si="6"/>
        <v>12.72</v>
      </c>
      <c r="K71" s="5">
        <f t="shared" si="7"/>
        <v>13.6104</v>
      </c>
      <c r="L71" s="6">
        <v>0</v>
      </c>
      <c r="M71" s="4" t="s">
        <v>92</v>
      </c>
    </row>
    <row r="72" spans="1:13" s="1" customFormat="1" ht="51" customHeight="1">
      <c r="A72" s="4"/>
      <c r="B72" s="31" t="s">
        <v>166</v>
      </c>
      <c r="C72" s="3" t="s">
        <v>78</v>
      </c>
      <c r="D72" s="32" t="s">
        <v>168</v>
      </c>
      <c r="E72" s="5" t="s">
        <v>243</v>
      </c>
      <c r="F72" s="4" t="s">
        <v>146</v>
      </c>
      <c r="G72" s="5" t="s">
        <v>108</v>
      </c>
      <c r="H72" s="5" t="s">
        <v>106</v>
      </c>
      <c r="I72" s="5">
        <v>149.1</v>
      </c>
      <c r="J72" s="5">
        <f t="shared" si="6"/>
        <v>158.046</v>
      </c>
      <c r="K72" s="5">
        <f t="shared" si="7"/>
        <v>169.10922</v>
      </c>
      <c r="L72" s="6">
        <v>0</v>
      </c>
      <c r="M72" s="4" t="s">
        <v>92</v>
      </c>
    </row>
    <row r="73" spans="1:13" s="1" customFormat="1" ht="51" customHeight="1">
      <c r="A73" s="4"/>
      <c r="B73" s="31" t="s">
        <v>190</v>
      </c>
      <c r="C73" s="3" t="s">
        <v>78</v>
      </c>
      <c r="D73" s="32" t="s">
        <v>191</v>
      </c>
      <c r="E73" s="5" t="s">
        <v>243</v>
      </c>
      <c r="F73" s="4" t="s">
        <v>146</v>
      </c>
      <c r="G73" s="5" t="s">
        <v>108</v>
      </c>
      <c r="H73" s="5" t="s">
        <v>106</v>
      </c>
      <c r="I73" s="5">
        <v>212</v>
      </c>
      <c r="J73" s="5">
        <f t="shared" si="6"/>
        <v>224.72</v>
      </c>
      <c r="K73" s="5">
        <f t="shared" si="7"/>
        <v>240.4504</v>
      </c>
      <c r="L73" s="6">
        <v>0</v>
      </c>
      <c r="M73" s="4" t="s">
        <v>92</v>
      </c>
    </row>
    <row r="74" spans="1:13" s="1" customFormat="1" ht="51.75" customHeight="1">
      <c r="A74" s="4"/>
      <c r="B74" s="2" t="s">
        <v>60</v>
      </c>
      <c r="C74" s="3" t="s">
        <v>78</v>
      </c>
      <c r="D74" s="3" t="s">
        <v>60</v>
      </c>
      <c r="E74" s="5" t="s">
        <v>146</v>
      </c>
      <c r="F74" s="5" t="s">
        <v>146</v>
      </c>
      <c r="G74" s="5" t="s">
        <v>108</v>
      </c>
      <c r="H74" s="5" t="s">
        <v>93</v>
      </c>
      <c r="I74" s="5">
        <v>2000</v>
      </c>
      <c r="J74" s="5">
        <v>1926</v>
      </c>
      <c r="K74" s="5">
        <f t="shared" si="7"/>
        <v>2060.82</v>
      </c>
      <c r="L74" s="6">
        <v>0</v>
      </c>
      <c r="M74" s="4" t="s">
        <v>83</v>
      </c>
    </row>
    <row r="75" spans="1:13" s="1" customFormat="1" ht="77.25" customHeight="1">
      <c r="A75" s="4"/>
      <c r="B75" s="2" t="s">
        <v>59</v>
      </c>
      <c r="C75" s="3" t="s">
        <v>78</v>
      </c>
      <c r="D75" s="3" t="s">
        <v>64</v>
      </c>
      <c r="E75" s="5" t="s">
        <v>141</v>
      </c>
      <c r="F75" s="24" t="s">
        <v>260</v>
      </c>
      <c r="G75" s="5" t="s">
        <v>108</v>
      </c>
      <c r="H75" s="5" t="s">
        <v>193</v>
      </c>
      <c r="I75" s="5">
        <f>1755+30-32</f>
        <v>1753</v>
      </c>
      <c r="J75" s="5">
        <f aca="true" t="shared" si="8" ref="J75:K90">(I75*0.07)+I75</f>
        <v>1875.71</v>
      </c>
      <c r="K75" s="5">
        <f t="shared" si="8"/>
        <v>2007.0097</v>
      </c>
      <c r="L75" s="6">
        <v>0</v>
      </c>
      <c r="M75" s="4" t="s">
        <v>82</v>
      </c>
    </row>
    <row r="76" spans="1:13" s="1" customFormat="1" ht="86.25" customHeight="1">
      <c r="A76" s="4"/>
      <c r="B76" s="2" t="s">
        <v>68</v>
      </c>
      <c r="C76" s="3" t="s">
        <v>78</v>
      </c>
      <c r="D76" s="3" t="s">
        <v>61</v>
      </c>
      <c r="E76" s="5" t="s">
        <v>138</v>
      </c>
      <c r="F76" s="4" t="s">
        <v>139</v>
      </c>
      <c r="G76" s="5" t="s">
        <v>108</v>
      </c>
      <c r="H76" s="11" t="s">
        <v>94</v>
      </c>
      <c r="I76" s="59">
        <v>540</v>
      </c>
      <c r="J76" s="5">
        <v>577.8</v>
      </c>
      <c r="K76" s="5">
        <f t="shared" si="8"/>
        <v>618.246</v>
      </c>
      <c r="L76" s="6">
        <v>0</v>
      </c>
      <c r="M76" s="4" t="s">
        <v>83</v>
      </c>
    </row>
    <row r="77" spans="1:13" s="1" customFormat="1" ht="76.5" customHeight="1">
      <c r="A77" s="4"/>
      <c r="B77" s="2" t="s">
        <v>65</v>
      </c>
      <c r="C77" s="3" t="s">
        <v>78</v>
      </c>
      <c r="D77" s="3" t="s">
        <v>61</v>
      </c>
      <c r="E77" s="5" t="s">
        <v>138</v>
      </c>
      <c r="F77" s="4" t="s">
        <v>139</v>
      </c>
      <c r="G77" s="5" t="s">
        <v>108</v>
      </c>
      <c r="H77" s="3" t="s">
        <v>95</v>
      </c>
      <c r="I77" s="59">
        <v>540</v>
      </c>
      <c r="J77" s="5">
        <v>577.8</v>
      </c>
      <c r="K77" s="5">
        <f t="shared" si="8"/>
        <v>618.246</v>
      </c>
      <c r="L77" s="6">
        <v>0</v>
      </c>
      <c r="M77" s="4" t="s">
        <v>83</v>
      </c>
    </row>
    <row r="78" spans="1:13" s="1" customFormat="1" ht="92.25" customHeight="1">
      <c r="A78" s="4"/>
      <c r="B78" s="2" t="s">
        <v>69</v>
      </c>
      <c r="C78" s="3" t="s">
        <v>78</v>
      </c>
      <c r="D78" s="3" t="s">
        <v>61</v>
      </c>
      <c r="E78" s="5" t="s">
        <v>138</v>
      </c>
      <c r="F78" s="4" t="s">
        <v>139</v>
      </c>
      <c r="G78" s="5" t="s">
        <v>108</v>
      </c>
      <c r="H78" s="11" t="s">
        <v>135</v>
      </c>
      <c r="I78" s="59">
        <v>660</v>
      </c>
      <c r="J78" s="5">
        <v>706.2</v>
      </c>
      <c r="K78" s="5">
        <f t="shared" si="8"/>
        <v>755.634</v>
      </c>
      <c r="L78" s="6">
        <v>0</v>
      </c>
      <c r="M78" s="4" t="s">
        <v>83</v>
      </c>
    </row>
    <row r="79" spans="1:13" s="1" customFormat="1" ht="88.5" customHeight="1">
      <c r="A79" s="4"/>
      <c r="B79" s="2" t="s">
        <v>70</v>
      </c>
      <c r="C79" s="3" t="s">
        <v>78</v>
      </c>
      <c r="D79" s="3" t="s">
        <v>61</v>
      </c>
      <c r="E79" s="5" t="s">
        <v>138</v>
      </c>
      <c r="F79" s="4" t="s">
        <v>139</v>
      </c>
      <c r="G79" s="5" t="s">
        <v>108</v>
      </c>
      <c r="H79" s="11" t="s">
        <v>103</v>
      </c>
      <c r="I79" s="59">
        <v>660</v>
      </c>
      <c r="J79" s="5">
        <f t="shared" si="8"/>
        <v>706.2</v>
      </c>
      <c r="K79" s="5">
        <f t="shared" si="8"/>
        <v>755.634</v>
      </c>
      <c r="L79" s="6">
        <v>0</v>
      </c>
      <c r="M79" s="4" t="s">
        <v>83</v>
      </c>
    </row>
    <row r="80" spans="1:13" s="1" customFormat="1" ht="88.5" customHeight="1">
      <c r="A80" s="4"/>
      <c r="B80" s="2" t="s">
        <v>66</v>
      </c>
      <c r="C80" s="3" t="s">
        <v>78</v>
      </c>
      <c r="D80" s="3" t="s">
        <v>61</v>
      </c>
      <c r="E80" s="5" t="s">
        <v>138</v>
      </c>
      <c r="F80" s="4" t="s">
        <v>139</v>
      </c>
      <c r="G80" s="5" t="s">
        <v>108</v>
      </c>
      <c r="H80" s="11" t="s">
        <v>96</v>
      </c>
      <c r="I80" s="59">
        <v>660</v>
      </c>
      <c r="J80" s="5">
        <v>706.2</v>
      </c>
      <c r="K80" s="5">
        <f t="shared" si="8"/>
        <v>755.634</v>
      </c>
      <c r="L80" s="6">
        <v>0</v>
      </c>
      <c r="M80" s="4" t="s">
        <v>83</v>
      </c>
    </row>
    <row r="81" spans="1:13" s="1" customFormat="1" ht="91.5" customHeight="1">
      <c r="A81" s="4"/>
      <c r="B81" s="2" t="s">
        <v>71</v>
      </c>
      <c r="C81" s="3" t="s">
        <v>78</v>
      </c>
      <c r="D81" s="3" t="s">
        <v>61</v>
      </c>
      <c r="E81" s="5" t="s">
        <v>138</v>
      </c>
      <c r="F81" s="4" t="s">
        <v>139</v>
      </c>
      <c r="G81" s="5" t="s">
        <v>108</v>
      </c>
      <c r="H81" s="3" t="s">
        <v>97</v>
      </c>
      <c r="I81" s="59">
        <v>540</v>
      </c>
      <c r="J81" s="5">
        <f t="shared" si="8"/>
        <v>577.8</v>
      </c>
      <c r="K81" s="5">
        <f t="shared" si="8"/>
        <v>618.246</v>
      </c>
      <c r="L81" s="6">
        <v>0</v>
      </c>
      <c r="M81" s="4" t="s">
        <v>83</v>
      </c>
    </row>
    <row r="82" spans="1:13" s="1" customFormat="1" ht="90.75" customHeight="1">
      <c r="A82" s="4"/>
      <c r="B82" s="2" t="s">
        <v>72</v>
      </c>
      <c r="C82" s="3" t="s">
        <v>78</v>
      </c>
      <c r="D82" s="3" t="s">
        <v>61</v>
      </c>
      <c r="E82" s="5" t="s">
        <v>138</v>
      </c>
      <c r="F82" s="4" t="s">
        <v>139</v>
      </c>
      <c r="G82" s="5" t="s">
        <v>108</v>
      </c>
      <c r="H82" s="11" t="s">
        <v>98</v>
      </c>
      <c r="I82" s="59">
        <v>660</v>
      </c>
      <c r="J82" s="5">
        <v>706.2</v>
      </c>
      <c r="K82" s="5">
        <f t="shared" si="8"/>
        <v>755.634</v>
      </c>
      <c r="L82" s="6">
        <v>0</v>
      </c>
      <c r="M82" s="4" t="s">
        <v>83</v>
      </c>
    </row>
    <row r="83" spans="1:13" s="1" customFormat="1" ht="88.5" customHeight="1">
      <c r="A83" s="4"/>
      <c r="B83" s="2" t="s">
        <v>136</v>
      </c>
      <c r="C83" s="3" t="s">
        <v>78</v>
      </c>
      <c r="D83" s="3" t="s">
        <v>61</v>
      </c>
      <c r="E83" s="5" t="s">
        <v>138</v>
      </c>
      <c r="F83" s="4" t="s">
        <v>139</v>
      </c>
      <c r="G83" s="5" t="s">
        <v>108</v>
      </c>
      <c r="H83" s="3" t="s">
        <v>104</v>
      </c>
      <c r="I83" s="59">
        <v>540</v>
      </c>
      <c r="J83" s="5">
        <f t="shared" si="8"/>
        <v>577.8</v>
      </c>
      <c r="K83" s="5">
        <f t="shared" si="8"/>
        <v>618.246</v>
      </c>
      <c r="L83" s="6">
        <v>0</v>
      </c>
      <c r="M83" s="4" t="s">
        <v>83</v>
      </c>
    </row>
    <row r="84" spans="1:13" s="1" customFormat="1" ht="92.25" customHeight="1">
      <c r="A84" s="4"/>
      <c r="B84" s="2" t="s">
        <v>195</v>
      </c>
      <c r="C84" s="3" t="s">
        <v>78</v>
      </c>
      <c r="D84" s="3" t="s">
        <v>61</v>
      </c>
      <c r="E84" s="5" t="s">
        <v>138</v>
      </c>
      <c r="F84" s="4" t="s">
        <v>139</v>
      </c>
      <c r="G84" s="5" t="s">
        <v>108</v>
      </c>
      <c r="H84" s="3" t="s">
        <v>99</v>
      </c>
      <c r="I84" s="59">
        <v>540</v>
      </c>
      <c r="J84" s="5">
        <v>502.9</v>
      </c>
      <c r="K84" s="5">
        <f t="shared" si="8"/>
        <v>538.103</v>
      </c>
      <c r="L84" s="6">
        <v>0</v>
      </c>
      <c r="M84" s="4" t="s">
        <v>83</v>
      </c>
    </row>
    <row r="85" spans="1:13" s="1" customFormat="1" ht="78" customHeight="1">
      <c r="A85" s="4"/>
      <c r="B85" s="2" t="s">
        <v>137</v>
      </c>
      <c r="C85" s="3" t="s">
        <v>78</v>
      </c>
      <c r="D85" s="3" t="s">
        <v>61</v>
      </c>
      <c r="E85" s="5" t="s">
        <v>138</v>
      </c>
      <c r="F85" s="4" t="s">
        <v>139</v>
      </c>
      <c r="G85" s="5" t="s">
        <v>108</v>
      </c>
      <c r="H85" s="11" t="s">
        <v>100</v>
      </c>
      <c r="I85" s="59">
        <v>660</v>
      </c>
      <c r="J85" s="5">
        <v>706.2</v>
      </c>
      <c r="K85" s="5">
        <f t="shared" si="8"/>
        <v>755.634</v>
      </c>
      <c r="L85" s="6">
        <v>0</v>
      </c>
      <c r="M85" s="4" t="s">
        <v>83</v>
      </c>
    </row>
    <row r="86" spans="1:13" s="1" customFormat="1" ht="91.5" customHeight="1">
      <c r="A86" s="4"/>
      <c r="B86" s="10" t="s">
        <v>67</v>
      </c>
      <c r="C86" s="3" t="s">
        <v>78</v>
      </c>
      <c r="D86" s="3" t="s">
        <v>61</v>
      </c>
      <c r="E86" s="5" t="s">
        <v>138</v>
      </c>
      <c r="F86" s="4" t="s">
        <v>139</v>
      </c>
      <c r="G86" s="5" t="s">
        <v>108</v>
      </c>
      <c r="H86" s="11" t="s">
        <v>102</v>
      </c>
      <c r="I86" s="59">
        <v>540</v>
      </c>
      <c r="J86" s="5">
        <f t="shared" si="8"/>
        <v>577.8</v>
      </c>
      <c r="K86" s="5">
        <f t="shared" si="8"/>
        <v>618.246</v>
      </c>
      <c r="L86" s="6">
        <v>0</v>
      </c>
      <c r="M86" s="4" t="s">
        <v>83</v>
      </c>
    </row>
    <row r="87" spans="1:13" s="1" customFormat="1" ht="97.5" customHeight="1">
      <c r="A87" s="4"/>
      <c r="B87" s="10" t="s">
        <v>73</v>
      </c>
      <c r="C87" s="3" t="s">
        <v>78</v>
      </c>
      <c r="D87" s="3" t="s">
        <v>61</v>
      </c>
      <c r="E87" s="5" t="s">
        <v>138</v>
      </c>
      <c r="F87" s="4" t="s">
        <v>139</v>
      </c>
      <c r="G87" s="5" t="s">
        <v>108</v>
      </c>
      <c r="H87" s="3" t="s">
        <v>105</v>
      </c>
      <c r="I87" s="59">
        <v>540</v>
      </c>
      <c r="J87" s="5">
        <v>502.9</v>
      </c>
      <c r="K87" s="5">
        <f t="shared" si="8"/>
        <v>538.103</v>
      </c>
      <c r="L87" s="6">
        <v>0</v>
      </c>
      <c r="M87" s="4" t="s">
        <v>83</v>
      </c>
    </row>
    <row r="88" spans="1:13" s="1" customFormat="1" ht="90" customHeight="1">
      <c r="A88" s="4"/>
      <c r="B88" s="10" t="s">
        <v>74</v>
      </c>
      <c r="C88" s="3" t="s">
        <v>78</v>
      </c>
      <c r="D88" s="3" t="s">
        <v>61</v>
      </c>
      <c r="E88" s="5" t="s">
        <v>138</v>
      </c>
      <c r="F88" s="4" t="s">
        <v>139</v>
      </c>
      <c r="G88" s="5" t="s">
        <v>108</v>
      </c>
      <c r="H88" s="3" t="s">
        <v>106</v>
      </c>
      <c r="I88" s="59">
        <v>540</v>
      </c>
      <c r="J88" s="5">
        <v>577.8</v>
      </c>
      <c r="K88" s="5">
        <f t="shared" si="8"/>
        <v>618.246</v>
      </c>
      <c r="L88" s="6">
        <v>0</v>
      </c>
      <c r="M88" s="4" t="s">
        <v>83</v>
      </c>
    </row>
    <row r="89" spans="1:13" s="1" customFormat="1" ht="95.25" customHeight="1">
      <c r="A89" s="4"/>
      <c r="B89" s="10" t="s">
        <v>176</v>
      </c>
      <c r="C89" s="3" t="s">
        <v>78</v>
      </c>
      <c r="D89" s="3" t="s">
        <v>61</v>
      </c>
      <c r="E89" s="5" t="s">
        <v>138</v>
      </c>
      <c r="F89" s="4" t="s">
        <v>139</v>
      </c>
      <c r="G89" s="5" t="s">
        <v>108</v>
      </c>
      <c r="H89" s="3" t="s">
        <v>101</v>
      </c>
      <c r="I89" s="59">
        <v>540</v>
      </c>
      <c r="J89" s="5">
        <v>502.9</v>
      </c>
      <c r="K89" s="5">
        <f t="shared" si="8"/>
        <v>538.103</v>
      </c>
      <c r="L89" s="6">
        <v>0</v>
      </c>
      <c r="M89" s="4" t="s">
        <v>83</v>
      </c>
    </row>
    <row r="90" spans="1:13" s="1" customFormat="1" ht="84.75" customHeight="1">
      <c r="A90" s="4"/>
      <c r="B90" s="2" t="s">
        <v>75</v>
      </c>
      <c r="C90" s="3" t="s">
        <v>78</v>
      </c>
      <c r="D90" s="3" t="s">
        <v>61</v>
      </c>
      <c r="E90" s="5" t="s">
        <v>138</v>
      </c>
      <c r="F90" s="4" t="s">
        <v>139</v>
      </c>
      <c r="G90" s="5" t="s">
        <v>108</v>
      </c>
      <c r="H90" s="3" t="s">
        <v>107</v>
      </c>
      <c r="I90" s="59">
        <v>540</v>
      </c>
      <c r="J90" s="5">
        <v>577.8</v>
      </c>
      <c r="K90" s="5">
        <f t="shared" si="8"/>
        <v>618.246</v>
      </c>
      <c r="L90" s="6">
        <v>0</v>
      </c>
      <c r="M90" s="4" t="s">
        <v>83</v>
      </c>
    </row>
    <row r="91" spans="1:13" s="1" customFormat="1" ht="103.5" customHeight="1">
      <c r="A91" s="4"/>
      <c r="B91" s="10" t="s">
        <v>62</v>
      </c>
      <c r="C91" s="3" t="s">
        <v>78</v>
      </c>
      <c r="D91" s="11" t="s">
        <v>63</v>
      </c>
      <c r="E91" s="5" t="s">
        <v>244</v>
      </c>
      <c r="F91" s="4" t="s">
        <v>140</v>
      </c>
      <c r="G91" s="5" t="s">
        <v>108</v>
      </c>
      <c r="H91" s="11" t="s">
        <v>102</v>
      </c>
      <c r="I91" s="5">
        <f>608.472</f>
        <v>608.472</v>
      </c>
      <c r="J91" s="5">
        <v>2603.3</v>
      </c>
      <c r="K91" s="5">
        <v>2785.5</v>
      </c>
      <c r="L91" s="6">
        <v>0</v>
      </c>
      <c r="M91" s="4" t="s">
        <v>81</v>
      </c>
    </row>
    <row r="92" spans="1:13" s="1" customFormat="1" ht="99.75" customHeight="1">
      <c r="A92" s="4"/>
      <c r="B92" s="10" t="s">
        <v>62</v>
      </c>
      <c r="C92" s="3" t="s">
        <v>78</v>
      </c>
      <c r="D92" s="11" t="s">
        <v>219</v>
      </c>
      <c r="E92" s="5" t="s">
        <v>244</v>
      </c>
      <c r="F92" s="4" t="s">
        <v>125</v>
      </c>
      <c r="G92" s="5" t="s">
        <v>108</v>
      </c>
      <c r="H92" s="11" t="s">
        <v>220</v>
      </c>
      <c r="I92" s="5">
        <f>2433+707-8.4+1876.7</f>
        <v>5008.3</v>
      </c>
      <c r="J92" s="5">
        <f>(I92*0.07)+I92</f>
        <v>5358.881</v>
      </c>
      <c r="K92" s="5">
        <f>(J92*0.07)+J92</f>
        <v>5734.002670000001</v>
      </c>
      <c r="L92" s="6">
        <v>0</v>
      </c>
      <c r="M92" s="4" t="s">
        <v>81</v>
      </c>
    </row>
    <row r="93" spans="1:13" s="1" customFormat="1" ht="96" customHeight="1">
      <c r="A93" s="4"/>
      <c r="B93" s="10" t="s">
        <v>62</v>
      </c>
      <c r="C93" s="11" t="s">
        <v>78</v>
      </c>
      <c r="D93" s="11" t="s">
        <v>211</v>
      </c>
      <c r="E93" s="11" t="s">
        <v>212</v>
      </c>
      <c r="F93" s="11">
        <v>96.4</v>
      </c>
      <c r="G93" s="11" t="s">
        <v>209</v>
      </c>
      <c r="H93" s="11" t="s">
        <v>213</v>
      </c>
      <c r="I93" s="11">
        <v>13.4</v>
      </c>
      <c r="J93" s="5">
        <f>I93*0.07+I93</f>
        <v>14.338000000000001</v>
      </c>
      <c r="K93" s="5">
        <f>J93*0.07+J93</f>
        <v>15.341660000000001</v>
      </c>
      <c r="L93" s="6">
        <v>0</v>
      </c>
      <c r="M93" s="11">
        <v>147</v>
      </c>
    </row>
    <row r="94" spans="1:13" s="1" customFormat="1" ht="15" customHeight="1">
      <c r="A94" s="4"/>
      <c r="B94" s="105" t="s">
        <v>248</v>
      </c>
      <c r="C94" s="106"/>
      <c r="D94" s="106"/>
      <c r="E94" s="106"/>
      <c r="F94" s="106"/>
      <c r="G94" s="106"/>
      <c r="H94" s="107"/>
      <c r="I94" s="20">
        <f>SUM(I16:I93)</f>
        <v>150555.039</v>
      </c>
      <c r="J94" s="20">
        <f>SUM(J16:J93)</f>
        <v>117450.75669</v>
      </c>
      <c r="K94" s="20">
        <f>SUM(K16:K93)</f>
        <v>125672.27865830007</v>
      </c>
      <c r="L94" s="33"/>
      <c r="M94" s="34"/>
    </row>
    <row r="95" spans="1:13" s="1" customFormat="1" ht="15" customHeight="1">
      <c r="A95" s="102" t="s">
        <v>246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4"/>
    </row>
    <row r="96" spans="1:13" s="1" customFormat="1" ht="15" customHeight="1">
      <c r="A96" s="108" t="s">
        <v>14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22"/>
    </row>
    <row r="97" spans="1:15" s="1" customFormat="1" ht="66.75" customHeight="1">
      <c r="A97" s="4"/>
      <c r="B97" s="10" t="s">
        <v>0</v>
      </c>
      <c r="C97" s="11" t="s">
        <v>332</v>
      </c>
      <c r="D97" s="11" t="str">
        <f>B97</f>
        <v>Анализ влияния финансово-промышленных групп (холдингов) на состояние конкуренции в отраслях экономики РК. Международный опыт.</v>
      </c>
      <c r="E97" s="7" t="s">
        <v>120</v>
      </c>
      <c r="F97" s="4" t="s">
        <v>125</v>
      </c>
      <c r="G97" s="5" t="s">
        <v>108</v>
      </c>
      <c r="H97" s="5" t="s">
        <v>237</v>
      </c>
      <c r="I97" s="59">
        <v>11789</v>
      </c>
      <c r="J97" s="5">
        <f aca="true" t="shared" si="9" ref="J97:K99">I97*0.07+I97</f>
        <v>12614.23</v>
      </c>
      <c r="K97" s="5">
        <f t="shared" si="9"/>
        <v>13497.2261</v>
      </c>
      <c r="L97" s="14">
        <v>0</v>
      </c>
      <c r="M97" s="4" t="s">
        <v>80</v>
      </c>
      <c r="O97" s="1">
        <f>I97+I98+I99</f>
        <v>25853</v>
      </c>
    </row>
    <row r="98" spans="1:13" s="1" customFormat="1" ht="57" customHeight="1">
      <c r="A98" s="35"/>
      <c r="B98" s="35" t="s">
        <v>1</v>
      </c>
      <c r="C98" s="11" t="s">
        <v>332</v>
      </c>
      <c r="D98" s="11" t="str">
        <f>B98</f>
        <v>Анализ международного опыта по защите и развитию конкуренции на рынке накопительных пенионных фондов</v>
      </c>
      <c r="E98" s="7" t="s">
        <v>120</v>
      </c>
      <c r="F98" s="4" t="s">
        <v>125</v>
      </c>
      <c r="G98" s="5" t="s">
        <v>108</v>
      </c>
      <c r="H98" s="5" t="s">
        <v>237</v>
      </c>
      <c r="I98" s="59">
        <v>7678.3</v>
      </c>
      <c r="J98" s="5">
        <f t="shared" si="9"/>
        <v>8215.781</v>
      </c>
      <c r="K98" s="5">
        <f t="shared" si="9"/>
        <v>8790.885670000001</v>
      </c>
      <c r="L98" s="14" t="s">
        <v>258</v>
      </c>
      <c r="M98" s="4" t="s">
        <v>80</v>
      </c>
    </row>
    <row r="99" spans="1:13" s="1" customFormat="1" ht="59.25" customHeight="1">
      <c r="A99" s="35"/>
      <c r="B99" s="35" t="s">
        <v>2</v>
      </c>
      <c r="C99" s="11" t="s">
        <v>332</v>
      </c>
      <c r="D99" s="11" t="str">
        <f>B99</f>
        <v>Анализ международного опыта по защите и развитию конкуренции на рынке страховых услуг</v>
      </c>
      <c r="E99" s="7" t="s">
        <v>120</v>
      </c>
      <c r="F99" s="4" t="s">
        <v>144</v>
      </c>
      <c r="G99" s="5" t="s">
        <v>108</v>
      </c>
      <c r="H99" s="5" t="s">
        <v>237</v>
      </c>
      <c r="I99" s="59">
        <v>6385.7</v>
      </c>
      <c r="J99" s="5">
        <f t="shared" si="9"/>
        <v>6832.699</v>
      </c>
      <c r="K99" s="5">
        <f t="shared" si="9"/>
        <v>7310.987929999999</v>
      </c>
      <c r="L99" s="14" t="s">
        <v>258</v>
      </c>
      <c r="M99" s="4" t="s">
        <v>80</v>
      </c>
    </row>
    <row r="100" spans="1:13" s="1" customFormat="1" ht="15" customHeight="1">
      <c r="A100" s="4"/>
      <c r="B100" s="105" t="s">
        <v>249</v>
      </c>
      <c r="C100" s="106"/>
      <c r="D100" s="106"/>
      <c r="E100" s="106"/>
      <c r="F100" s="106"/>
      <c r="G100" s="106"/>
      <c r="H100" s="107"/>
      <c r="I100" s="61">
        <f>I99+I98+I97</f>
        <v>25853</v>
      </c>
      <c r="J100" s="20">
        <f>SUM(J97:J99)</f>
        <v>27662.71</v>
      </c>
      <c r="K100" s="20">
        <f>SUM(K97:K99)</f>
        <v>29599.099700000002</v>
      </c>
      <c r="L100" s="33">
        <v>0</v>
      </c>
      <c r="M100" s="34"/>
    </row>
    <row r="101" spans="1:13" s="1" customFormat="1" ht="15" customHeight="1">
      <c r="A101" s="102" t="s">
        <v>247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4"/>
    </row>
    <row r="102" spans="1:13" s="1" customFormat="1" ht="15" customHeight="1">
      <c r="A102" s="108" t="s">
        <v>14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22"/>
    </row>
    <row r="103" spans="1:13" s="1" customFormat="1" ht="54.75" customHeight="1">
      <c r="A103" s="4"/>
      <c r="B103" s="2" t="s">
        <v>46</v>
      </c>
      <c r="C103" s="3" t="s">
        <v>259</v>
      </c>
      <c r="D103" s="3" t="s">
        <v>46</v>
      </c>
      <c r="E103" s="7" t="s">
        <v>175</v>
      </c>
      <c r="F103" s="36" t="s">
        <v>261</v>
      </c>
      <c r="G103" s="5" t="s">
        <v>108</v>
      </c>
      <c r="H103" s="5" t="s">
        <v>237</v>
      </c>
      <c r="I103" s="59">
        <v>7758</v>
      </c>
      <c r="J103" s="5">
        <f>I103*0.07+I103</f>
        <v>8301.06</v>
      </c>
      <c r="K103" s="5">
        <f>J103*0.07+J103</f>
        <v>8882.1342</v>
      </c>
      <c r="L103" s="6">
        <v>0</v>
      </c>
      <c r="M103" s="4" t="s">
        <v>82</v>
      </c>
    </row>
    <row r="104" spans="1:14" s="1" customFormat="1" ht="84" customHeight="1">
      <c r="A104" s="4"/>
      <c r="B104" s="2" t="s">
        <v>50</v>
      </c>
      <c r="C104" s="3" t="s">
        <v>13</v>
      </c>
      <c r="D104" s="3" t="s">
        <v>50</v>
      </c>
      <c r="E104" s="7" t="s">
        <v>120</v>
      </c>
      <c r="F104" s="4" t="s">
        <v>125</v>
      </c>
      <c r="G104" s="5" t="s">
        <v>108</v>
      </c>
      <c r="H104" s="5" t="s">
        <v>237</v>
      </c>
      <c r="I104" s="59">
        <f>816</f>
        <v>816</v>
      </c>
      <c r="J104" s="5">
        <f aca="true" t="shared" si="10" ref="J104:K108">I104*0.07+I104</f>
        <v>873.12</v>
      </c>
      <c r="K104" s="5">
        <f t="shared" si="10"/>
        <v>934.2384</v>
      </c>
      <c r="L104" s="14">
        <v>0</v>
      </c>
      <c r="M104" s="4" t="s">
        <v>80</v>
      </c>
      <c r="N104" s="1">
        <f>I104+I105+I106+I107+I108+I109+I110+I111+I112+I113+I114+I116+I117+I118</f>
        <v>33013</v>
      </c>
    </row>
    <row r="105" spans="1:13" s="1" customFormat="1" ht="49.5" customHeight="1">
      <c r="A105" s="4"/>
      <c r="B105" s="2" t="s">
        <v>49</v>
      </c>
      <c r="C105" s="3" t="s">
        <v>184</v>
      </c>
      <c r="D105" s="3" t="s">
        <v>49</v>
      </c>
      <c r="E105" s="7" t="s">
        <v>120</v>
      </c>
      <c r="F105" s="4" t="s">
        <v>125</v>
      </c>
      <c r="G105" s="5" t="s">
        <v>108</v>
      </c>
      <c r="H105" s="5" t="s">
        <v>237</v>
      </c>
      <c r="I105" s="59">
        <v>6715</v>
      </c>
      <c r="J105" s="5">
        <f t="shared" si="10"/>
        <v>7185.05</v>
      </c>
      <c r="K105" s="5">
        <f t="shared" si="10"/>
        <v>7688.003500000001</v>
      </c>
      <c r="L105" s="14">
        <v>0</v>
      </c>
      <c r="M105" s="4" t="s">
        <v>80</v>
      </c>
    </row>
    <row r="106" spans="1:13" s="1" customFormat="1" ht="52.5" customHeight="1">
      <c r="A106" s="4"/>
      <c r="B106" s="2" t="s">
        <v>49</v>
      </c>
      <c r="C106" s="3" t="s">
        <v>332</v>
      </c>
      <c r="D106" s="3" t="s">
        <v>49</v>
      </c>
      <c r="E106" s="7" t="s">
        <v>120</v>
      </c>
      <c r="F106" s="4" t="s">
        <v>125</v>
      </c>
      <c r="G106" s="5" t="s">
        <v>108</v>
      </c>
      <c r="H106" s="5" t="s">
        <v>237</v>
      </c>
      <c r="I106" s="59">
        <v>12715</v>
      </c>
      <c r="J106" s="5">
        <f t="shared" si="10"/>
        <v>13605.05</v>
      </c>
      <c r="K106" s="5">
        <f t="shared" si="10"/>
        <v>14557.403499999999</v>
      </c>
      <c r="L106" s="14">
        <v>0</v>
      </c>
      <c r="M106" s="4" t="s">
        <v>80</v>
      </c>
    </row>
    <row r="107" spans="1:13" s="1" customFormat="1" ht="49.5" customHeight="1">
      <c r="A107" s="4"/>
      <c r="B107" s="2" t="s">
        <v>86</v>
      </c>
      <c r="C107" s="3" t="s">
        <v>13</v>
      </c>
      <c r="D107" s="3" t="s">
        <v>87</v>
      </c>
      <c r="E107" s="7" t="s">
        <v>120</v>
      </c>
      <c r="F107" s="4" t="s">
        <v>124</v>
      </c>
      <c r="G107" s="5" t="s">
        <v>108</v>
      </c>
      <c r="H107" s="5" t="s">
        <v>237</v>
      </c>
      <c r="I107" s="59">
        <v>2800</v>
      </c>
      <c r="J107" s="5">
        <f t="shared" si="10"/>
        <v>2996</v>
      </c>
      <c r="K107" s="5">
        <f t="shared" si="10"/>
        <v>3205.7200000000003</v>
      </c>
      <c r="L107" s="14">
        <v>0</v>
      </c>
      <c r="M107" s="4" t="s">
        <v>80</v>
      </c>
    </row>
    <row r="108" spans="1:13" s="1" customFormat="1" ht="51" customHeight="1">
      <c r="A108" s="4"/>
      <c r="B108" s="8" t="s">
        <v>55</v>
      </c>
      <c r="C108" s="9" t="s">
        <v>184</v>
      </c>
      <c r="D108" s="9" t="s">
        <v>55</v>
      </c>
      <c r="E108" s="7" t="s">
        <v>120</v>
      </c>
      <c r="F108" s="4">
        <v>3</v>
      </c>
      <c r="G108" s="5" t="s">
        <v>108</v>
      </c>
      <c r="H108" s="5" t="s">
        <v>93</v>
      </c>
      <c r="I108" s="59">
        <v>412</v>
      </c>
      <c r="J108" s="5">
        <f t="shared" si="10"/>
        <v>440.84000000000003</v>
      </c>
      <c r="K108" s="5">
        <f t="shared" si="10"/>
        <v>471.69880000000006</v>
      </c>
      <c r="L108" s="14">
        <v>0</v>
      </c>
      <c r="M108" s="4" t="s">
        <v>80</v>
      </c>
    </row>
    <row r="109" spans="1:13" s="1" customFormat="1" ht="53.25" customHeight="1">
      <c r="A109" s="4"/>
      <c r="B109" s="10" t="s">
        <v>3</v>
      </c>
      <c r="C109" s="11" t="s">
        <v>13</v>
      </c>
      <c r="D109" s="11" t="str">
        <f>B109</f>
        <v>Услуги оборудования серверной комнаты (фальшпол)</v>
      </c>
      <c r="E109" s="7" t="s">
        <v>120</v>
      </c>
      <c r="F109" s="11">
        <v>1</v>
      </c>
      <c r="G109" s="5" t="s">
        <v>108</v>
      </c>
      <c r="H109" s="5" t="s">
        <v>93</v>
      </c>
      <c r="I109" s="59">
        <v>131</v>
      </c>
      <c r="J109" s="5">
        <v>261</v>
      </c>
      <c r="K109" s="5">
        <f>J109</f>
        <v>261</v>
      </c>
      <c r="L109" s="14">
        <v>0</v>
      </c>
      <c r="M109" s="11">
        <v>149</v>
      </c>
    </row>
    <row r="110" spans="1:13" s="1" customFormat="1" ht="53.25" customHeight="1">
      <c r="A110" s="4"/>
      <c r="B110" s="10" t="s">
        <v>4</v>
      </c>
      <c r="C110" s="11" t="s">
        <v>13</v>
      </c>
      <c r="D110" s="11" t="str">
        <f>B110</f>
        <v>Услуги оборудования серверной комнаты (контроль доступа)</v>
      </c>
      <c r="E110" s="7" t="s">
        <v>120</v>
      </c>
      <c r="F110" s="11">
        <v>1</v>
      </c>
      <c r="G110" s="5" t="s">
        <v>108</v>
      </c>
      <c r="H110" s="5" t="s">
        <v>93</v>
      </c>
      <c r="I110" s="59">
        <v>45</v>
      </c>
      <c r="J110" s="5" t="s">
        <v>146</v>
      </c>
      <c r="K110" s="5" t="s">
        <v>146</v>
      </c>
      <c r="L110" s="14">
        <v>0</v>
      </c>
      <c r="M110" s="11">
        <v>149</v>
      </c>
    </row>
    <row r="111" spans="1:13" s="1" customFormat="1" ht="53.25" customHeight="1">
      <c r="A111" s="4"/>
      <c r="B111" s="10" t="s">
        <v>5</v>
      </c>
      <c r="C111" s="11" t="s">
        <v>13</v>
      </c>
      <c r="D111" s="11" t="str">
        <f>B111</f>
        <v>Услуги оборудования серверной комнаты (охранная сигнализация)</v>
      </c>
      <c r="E111" s="7" t="s">
        <v>120</v>
      </c>
      <c r="F111" s="11">
        <v>1</v>
      </c>
      <c r="G111" s="5" t="s">
        <v>108</v>
      </c>
      <c r="H111" s="5" t="s">
        <v>93</v>
      </c>
      <c r="I111" s="59">
        <v>47</v>
      </c>
      <c r="J111" s="5" t="s">
        <v>146</v>
      </c>
      <c r="K111" s="5" t="s">
        <v>146</v>
      </c>
      <c r="L111" s="14">
        <v>0</v>
      </c>
      <c r="M111" s="11">
        <v>149</v>
      </c>
    </row>
    <row r="112" spans="1:13" s="1" customFormat="1" ht="53.25" customHeight="1">
      <c r="A112" s="4"/>
      <c r="B112" s="10" t="s">
        <v>6</v>
      </c>
      <c r="C112" s="11" t="s">
        <v>13</v>
      </c>
      <c r="D112" s="11" t="str">
        <f>B112</f>
        <v>Услуги оборудования серверной комнаты (система кондиционирования)</v>
      </c>
      <c r="E112" s="7" t="s">
        <v>120</v>
      </c>
      <c r="F112" s="11">
        <v>1</v>
      </c>
      <c r="G112" s="5" t="s">
        <v>108</v>
      </c>
      <c r="H112" s="5" t="s">
        <v>93</v>
      </c>
      <c r="I112" s="59">
        <v>38</v>
      </c>
      <c r="J112" s="5" t="s">
        <v>146</v>
      </c>
      <c r="K112" s="5" t="s">
        <v>146</v>
      </c>
      <c r="L112" s="14">
        <v>0</v>
      </c>
      <c r="M112" s="11">
        <v>149</v>
      </c>
    </row>
    <row r="113" spans="1:13" s="1" customFormat="1" ht="53.25" customHeight="1">
      <c r="A113" s="4"/>
      <c r="B113" s="23" t="s">
        <v>230</v>
      </c>
      <c r="C113" s="11" t="s">
        <v>262</v>
      </c>
      <c r="D113" s="37" t="str">
        <f>B113</f>
        <v>Сертификация оборудования ЕСЭДО на соответствие техническим требованиям</v>
      </c>
      <c r="E113" s="7" t="s">
        <v>120</v>
      </c>
      <c r="F113" s="4" t="s">
        <v>181</v>
      </c>
      <c r="G113" s="5" t="s">
        <v>108</v>
      </c>
      <c r="H113" s="5" t="s">
        <v>229</v>
      </c>
      <c r="I113" s="59">
        <v>1700</v>
      </c>
      <c r="J113" s="5">
        <f>I113</f>
        <v>1700</v>
      </c>
      <c r="K113" s="5">
        <f>J113</f>
        <v>1700</v>
      </c>
      <c r="L113" s="14">
        <v>0</v>
      </c>
      <c r="M113" s="4" t="s">
        <v>80</v>
      </c>
    </row>
    <row r="114" spans="1:13" s="1" customFormat="1" ht="49.5" customHeight="1">
      <c r="A114" s="4"/>
      <c r="B114" s="2" t="s">
        <v>189</v>
      </c>
      <c r="C114" s="3" t="s">
        <v>13</v>
      </c>
      <c r="D114" s="3" t="s">
        <v>189</v>
      </c>
      <c r="E114" s="7" t="s">
        <v>120</v>
      </c>
      <c r="F114" s="4" t="s">
        <v>125</v>
      </c>
      <c r="G114" s="5" t="s">
        <v>108</v>
      </c>
      <c r="H114" s="5" t="s">
        <v>237</v>
      </c>
      <c r="I114" s="59">
        <v>1070</v>
      </c>
      <c r="J114" s="5">
        <f>I114*0.07+I114</f>
        <v>1144.9</v>
      </c>
      <c r="K114" s="5">
        <f>J114*0.07+J114</f>
        <v>1225.0430000000001</v>
      </c>
      <c r="L114" s="14">
        <v>0</v>
      </c>
      <c r="M114" s="4" t="s">
        <v>80</v>
      </c>
    </row>
    <row r="115" spans="1:13" s="1" customFormat="1" ht="15" customHeight="1">
      <c r="A115" s="109" t="s">
        <v>58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1"/>
    </row>
    <row r="116" spans="1:13" s="1" customFormat="1" ht="52.5" customHeight="1">
      <c r="A116" s="4"/>
      <c r="B116" s="2" t="s">
        <v>51</v>
      </c>
      <c r="C116" s="3" t="s">
        <v>78</v>
      </c>
      <c r="D116" s="3" t="s">
        <v>51</v>
      </c>
      <c r="E116" s="7" t="s">
        <v>120</v>
      </c>
      <c r="F116" s="4" t="s">
        <v>125</v>
      </c>
      <c r="G116" s="5" t="s">
        <v>108</v>
      </c>
      <c r="H116" s="5" t="s">
        <v>93</v>
      </c>
      <c r="I116" s="59">
        <v>910</v>
      </c>
      <c r="J116" s="5">
        <f aca="true" t="shared" si="11" ref="J116:K118">I116*0.07+I116</f>
        <v>973.7</v>
      </c>
      <c r="K116" s="5">
        <f t="shared" si="11"/>
        <v>1041.8590000000002</v>
      </c>
      <c r="L116" s="14">
        <v>0</v>
      </c>
      <c r="M116" s="4" t="s">
        <v>80</v>
      </c>
    </row>
    <row r="117" spans="1:13" s="1" customFormat="1" ht="50.25" customHeight="1">
      <c r="A117" s="4"/>
      <c r="B117" s="2" t="s">
        <v>76</v>
      </c>
      <c r="C117" s="3" t="s">
        <v>78</v>
      </c>
      <c r="D117" s="3" t="s">
        <v>77</v>
      </c>
      <c r="E117" s="5" t="s">
        <v>120</v>
      </c>
      <c r="F117" s="4" t="s">
        <v>125</v>
      </c>
      <c r="G117" s="5" t="s">
        <v>108</v>
      </c>
      <c r="H117" s="5" t="s">
        <v>93</v>
      </c>
      <c r="I117" s="59">
        <v>2404</v>
      </c>
      <c r="J117" s="5">
        <f t="shared" si="11"/>
        <v>2572.28</v>
      </c>
      <c r="K117" s="5">
        <f t="shared" si="11"/>
        <v>2752.3396000000002</v>
      </c>
      <c r="L117" s="14">
        <v>0</v>
      </c>
      <c r="M117" s="4" t="s">
        <v>80</v>
      </c>
    </row>
    <row r="118" spans="1:13" s="1" customFormat="1" ht="56.25" customHeight="1">
      <c r="A118" s="4"/>
      <c r="B118" s="10" t="s">
        <v>214</v>
      </c>
      <c r="C118" s="11" t="s">
        <v>78</v>
      </c>
      <c r="D118" s="11" t="s">
        <v>214</v>
      </c>
      <c r="E118" s="11" t="s">
        <v>208</v>
      </c>
      <c r="F118" s="11">
        <v>1</v>
      </c>
      <c r="G118" s="11" t="s">
        <v>216</v>
      </c>
      <c r="H118" s="11" t="s">
        <v>215</v>
      </c>
      <c r="I118" s="59">
        <v>3210</v>
      </c>
      <c r="J118" s="5">
        <f t="shared" si="11"/>
        <v>3434.7</v>
      </c>
      <c r="K118" s="5">
        <f t="shared" si="11"/>
        <v>3675.129</v>
      </c>
      <c r="L118" s="14">
        <v>0</v>
      </c>
      <c r="M118" s="11">
        <v>149</v>
      </c>
    </row>
    <row r="119" spans="1:13" s="1" customFormat="1" ht="15" customHeight="1">
      <c r="A119" s="4"/>
      <c r="B119" s="105" t="s">
        <v>250</v>
      </c>
      <c r="C119" s="106"/>
      <c r="D119" s="106"/>
      <c r="E119" s="106"/>
      <c r="F119" s="106"/>
      <c r="G119" s="106"/>
      <c r="H119" s="107"/>
      <c r="I119" s="20">
        <f>SUM(I103:I114)+I116+I117+I118</f>
        <v>40771</v>
      </c>
      <c r="J119" s="20">
        <f>SUM(J103:J114)+J116+J117+J118</f>
        <v>43487.69999999999</v>
      </c>
      <c r="K119" s="20">
        <f>SUM(K103:K114)+K116+K117+K118</f>
        <v>46394.568999999996</v>
      </c>
      <c r="L119" s="33">
        <v>0</v>
      </c>
      <c r="M119" s="33"/>
    </row>
    <row r="120" spans="1:13" ht="15.75" customHeight="1">
      <c r="A120" s="38"/>
      <c r="B120" s="105" t="s">
        <v>17</v>
      </c>
      <c r="C120" s="106"/>
      <c r="D120" s="106"/>
      <c r="E120" s="106"/>
      <c r="F120" s="106"/>
      <c r="G120" s="106"/>
      <c r="H120" s="107"/>
      <c r="I120" s="39">
        <f>I119+I100+I94</f>
        <v>217179.039</v>
      </c>
      <c r="J120" s="39">
        <f>J119+J100+J94</f>
        <v>188601.16668999998</v>
      </c>
      <c r="K120" s="39">
        <f>K119+K100+K94</f>
        <v>201665.94735830007</v>
      </c>
      <c r="L120" s="40"/>
      <c r="M120" s="22"/>
    </row>
    <row r="121" spans="1:13" ht="15.75" customHeight="1">
      <c r="A121" s="102" t="s">
        <v>22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4"/>
    </row>
    <row r="122" spans="1:13" ht="15.75" customHeight="1">
      <c r="A122" s="98" t="s">
        <v>18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100"/>
    </row>
    <row r="123" spans="1:13" ht="51" customHeight="1">
      <c r="A123" s="4" t="s">
        <v>125</v>
      </c>
      <c r="B123" s="23" t="s">
        <v>223</v>
      </c>
      <c r="C123" s="5" t="s">
        <v>13</v>
      </c>
      <c r="D123" s="5" t="str">
        <f>B123</f>
        <v>Планшетный сканер</v>
      </c>
      <c r="E123" s="5" t="s">
        <v>113</v>
      </c>
      <c r="F123" s="4" t="s">
        <v>125</v>
      </c>
      <c r="G123" s="5" t="s">
        <v>108</v>
      </c>
      <c r="H123" s="5" t="s">
        <v>93</v>
      </c>
      <c r="I123" s="5">
        <v>8</v>
      </c>
      <c r="J123" s="5">
        <v>11</v>
      </c>
      <c r="K123" s="5">
        <f>J123</f>
        <v>11</v>
      </c>
      <c r="L123" s="6">
        <v>0</v>
      </c>
      <c r="M123" s="4" t="s">
        <v>82</v>
      </c>
    </row>
    <row r="124" spans="1:13" ht="51" customHeight="1">
      <c r="A124" s="4" t="s">
        <v>144</v>
      </c>
      <c r="B124" s="23" t="s">
        <v>225</v>
      </c>
      <c r="C124" s="5" t="s">
        <v>13</v>
      </c>
      <c r="D124" s="5" t="str">
        <f>B124</f>
        <v>DVD рекордер</v>
      </c>
      <c r="E124" s="5" t="s">
        <v>113</v>
      </c>
      <c r="F124" s="4" t="s">
        <v>125</v>
      </c>
      <c r="G124" s="5" t="s">
        <v>108</v>
      </c>
      <c r="H124" s="5" t="s">
        <v>93</v>
      </c>
      <c r="I124" s="5">
        <v>60</v>
      </c>
      <c r="J124" s="5">
        <v>70</v>
      </c>
      <c r="K124" s="5">
        <f>J124</f>
        <v>70</v>
      </c>
      <c r="L124" s="6">
        <v>0</v>
      </c>
      <c r="M124" s="4" t="s">
        <v>82</v>
      </c>
    </row>
    <row r="125" spans="1:13" ht="51" customHeight="1">
      <c r="A125" s="4" t="s">
        <v>143</v>
      </c>
      <c r="B125" s="23" t="s">
        <v>226</v>
      </c>
      <c r="C125" s="5" t="s">
        <v>13</v>
      </c>
      <c r="D125" s="5" t="str">
        <f>B125</f>
        <v>Факсовый аппарат</v>
      </c>
      <c r="E125" s="5" t="s">
        <v>113</v>
      </c>
      <c r="F125" s="4" t="s">
        <v>180</v>
      </c>
      <c r="G125" s="5" t="s">
        <v>108</v>
      </c>
      <c r="H125" s="5" t="s">
        <v>93</v>
      </c>
      <c r="I125" s="5">
        <v>306</v>
      </c>
      <c r="J125" s="5">
        <v>350</v>
      </c>
      <c r="K125" s="5">
        <f>J125</f>
        <v>350</v>
      </c>
      <c r="L125" s="6">
        <v>0</v>
      </c>
      <c r="M125" s="4" t="s">
        <v>82</v>
      </c>
    </row>
    <row r="126" spans="1:13" ht="51" customHeight="1">
      <c r="A126" s="4" t="s">
        <v>124</v>
      </c>
      <c r="B126" s="23" t="s">
        <v>227</v>
      </c>
      <c r="C126" s="5" t="s">
        <v>13</v>
      </c>
      <c r="D126" s="5" t="str">
        <f>B126</f>
        <v>Принтер</v>
      </c>
      <c r="E126" s="5" t="s">
        <v>113</v>
      </c>
      <c r="F126" s="4" t="s">
        <v>182</v>
      </c>
      <c r="G126" s="5" t="s">
        <v>108</v>
      </c>
      <c r="H126" s="11" t="s">
        <v>228</v>
      </c>
      <c r="I126" s="5">
        <v>823</v>
      </c>
      <c r="J126" s="5">
        <v>900</v>
      </c>
      <c r="K126" s="5">
        <f>J126</f>
        <v>900</v>
      </c>
      <c r="L126" s="6">
        <v>0</v>
      </c>
      <c r="M126" s="4" t="s">
        <v>82</v>
      </c>
    </row>
    <row r="127" spans="1:13" ht="51" customHeight="1">
      <c r="A127" s="4" t="s">
        <v>179</v>
      </c>
      <c r="B127" s="23" t="s">
        <v>222</v>
      </c>
      <c r="C127" s="5" t="s">
        <v>13</v>
      </c>
      <c r="D127" s="5" t="str">
        <f>B127</f>
        <v>Цифровой копировальный аппарат </v>
      </c>
      <c r="E127" s="5" t="s">
        <v>113</v>
      </c>
      <c r="F127" s="4" t="s">
        <v>180</v>
      </c>
      <c r="G127" s="5" t="s">
        <v>108</v>
      </c>
      <c r="H127" s="11" t="s">
        <v>229</v>
      </c>
      <c r="I127" s="5">
        <v>2970</v>
      </c>
      <c r="J127" s="5">
        <f>3180+37</f>
        <v>3217</v>
      </c>
      <c r="K127" s="5">
        <f>J127</f>
        <v>3217</v>
      </c>
      <c r="L127" s="6">
        <v>0</v>
      </c>
      <c r="M127" s="4" t="s">
        <v>224</v>
      </c>
    </row>
    <row r="128" spans="1:13" ht="13.5" customHeight="1">
      <c r="A128" s="41"/>
      <c r="B128" s="41" t="s">
        <v>19</v>
      </c>
      <c r="C128" s="41"/>
      <c r="D128" s="41"/>
      <c r="E128" s="41"/>
      <c r="F128" s="41"/>
      <c r="G128" s="41"/>
      <c r="H128" s="41"/>
      <c r="I128" s="20">
        <f>SUM(I123:I127)</f>
        <v>4167</v>
      </c>
      <c r="J128" s="20">
        <f>SUM(J123:J127)</f>
        <v>4548</v>
      </c>
      <c r="K128" s="20">
        <f>SUM(K123:K127)</f>
        <v>4548</v>
      </c>
      <c r="L128" s="6"/>
      <c r="M128" s="22"/>
    </row>
    <row r="129" spans="1:13" ht="15.75" customHeight="1">
      <c r="A129" s="41"/>
      <c r="B129" s="41" t="s">
        <v>7</v>
      </c>
      <c r="C129" s="41"/>
      <c r="D129" s="41"/>
      <c r="E129" s="41"/>
      <c r="F129" s="41"/>
      <c r="G129" s="41"/>
      <c r="H129" s="41"/>
      <c r="I129" s="20">
        <f>I128+I120</f>
        <v>221346.039</v>
      </c>
      <c r="J129" s="20">
        <f>J128+J120</f>
        <v>193149.16668999998</v>
      </c>
      <c r="K129" s="20">
        <f>K128+K120</f>
        <v>206213.94735830007</v>
      </c>
      <c r="L129" s="6"/>
      <c r="M129" s="22"/>
    </row>
    <row r="130" spans="2:13" ht="15.75">
      <c r="B130" s="42" t="s">
        <v>23</v>
      </c>
      <c r="C130" s="42"/>
      <c r="H130" s="101"/>
      <c r="I130" s="101"/>
      <c r="J130" s="101"/>
      <c r="K130" s="101"/>
      <c r="L130" s="101"/>
      <c r="M130" s="101"/>
    </row>
    <row r="131" spans="8:13" ht="15.75">
      <c r="H131" s="43" t="s">
        <v>199</v>
      </c>
      <c r="I131" s="44"/>
      <c r="J131" s="44"/>
      <c r="K131" s="44"/>
      <c r="L131" s="45"/>
      <c r="M131" s="44"/>
    </row>
    <row r="132" spans="8:13" ht="15.75">
      <c r="H132" s="43" t="s">
        <v>263</v>
      </c>
      <c r="I132" s="44"/>
      <c r="J132" s="44"/>
      <c r="K132" s="44"/>
      <c r="L132" s="45"/>
      <c r="M132" s="44"/>
    </row>
    <row r="133" spans="2:13" ht="18.75">
      <c r="B133" s="46" t="s">
        <v>79</v>
      </c>
      <c r="H133" s="43" t="s">
        <v>200</v>
      </c>
      <c r="J133" s="44"/>
      <c r="K133" s="44"/>
      <c r="L133" s="45"/>
      <c r="M133" s="44"/>
    </row>
    <row r="134" spans="2:13" ht="17.25" customHeight="1">
      <c r="B134" s="46"/>
      <c r="C134" s="46"/>
      <c r="D134" s="46"/>
      <c r="E134" s="47"/>
      <c r="F134" s="47"/>
      <c r="H134" s="43" t="s">
        <v>201</v>
      </c>
      <c r="I134" s="44"/>
      <c r="J134" s="44"/>
      <c r="K134" s="44"/>
      <c r="L134" s="45"/>
      <c r="M134" s="44"/>
    </row>
    <row r="135" spans="2:13" ht="17.25" customHeight="1">
      <c r="B135" s="46"/>
      <c r="C135" s="46"/>
      <c r="D135" s="46"/>
      <c r="E135" s="47"/>
      <c r="F135" s="47"/>
      <c r="H135" s="43" t="s">
        <v>198</v>
      </c>
      <c r="I135" s="43"/>
      <c r="J135" s="43"/>
      <c r="K135" s="43"/>
      <c r="L135" s="48"/>
      <c r="M135" s="43"/>
    </row>
    <row r="136" spans="2:6" ht="17.25" customHeight="1">
      <c r="B136" s="46"/>
      <c r="C136" s="46"/>
      <c r="D136" s="46"/>
      <c r="E136" s="47"/>
      <c r="F136" s="47"/>
    </row>
    <row r="137" spans="2:11" ht="17.25" customHeight="1">
      <c r="B137" s="46" t="s">
        <v>174</v>
      </c>
      <c r="C137" s="46"/>
      <c r="D137" s="46"/>
      <c r="F137" s="47"/>
      <c r="J137" s="18" t="s">
        <v>234</v>
      </c>
      <c r="K137" s="18" t="s">
        <v>235</v>
      </c>
    </row>
    <row r="138" spans="2:13" ht="18.75">
      <c r="B138" s="46"/>
      <c r="C138" s="46"/>
      <c r="D138" s="46"/>
      <c r="E138" s="47"/>
      <c r="F138" s="47"/>
      <c r="G138" s="18">
        <f>H138-L138</f>
        <v>-0.007999999994353857</v>
      </c>
      <c r="H138" s="50">
        <f>25613+1197</f>
        <v>26810</v>
      </c>
      <c r="I138" s="51">
        <v>139</v>
      </c>
      <c r="J138" s="52">
        <f>I16+I17+I41+I42+I43+I44+I45+I46+I47+I60+I75+I103</f>
        <v>25613.007999999994</v>
      </c>
      <c r="K138" s="52">
        <f>I126+I125+I124+I123</f>
        <v>1197</v>
      </c>
      <c r="L138" s="96">
        <f>J138+K138</f>
        <v>26810.007999999994</v>
      </c>
      <c r="M138" s="96"/>
    </row>
    <row r="139" spans="2:11" ht="18.75">
      <c r="B139" s="47" t="s">
        <v>24</v>
      </c>
      <c r="C139" s="46"/>
      <c r="D139" s="46"/>
      <c r="E139" s="53"/>
      <c r="F139" s="53"/>
      <c r="G139" s="18">
        <f>H139-J139</f>
        <v>0</v>
      </c>
      <c r="H139" s="50">
        <v>1551</v>
      </c>
      <c r="I139" s="51">
        <v>141</v>
      </c>
      <c r="J139" s="52">
        <f>I73+I72+I71+I70+I69+I68+I67+I66+I65+I64+I63+I62+I61</f>
        <v>1551</v>
      </c>
      <c r="K139" s="19"/>
    </row>
    <row r="140" spans="2:11" ht="18.75">
      <c r="B140" s="54"/>
      <c r="E140" s="55"/>
      <c r="F140" s="55"/>
      <c r="G140" s="18">
        <f>H140-J140</f>
        <v>0</v>
      </c>
      <c r="H140" s="50">
        <v>22163</v>
      </c>
      <c r="I140" s="51">
        <v>142</v>
      </c>
      <c r="J140" s="52">
        <f>I90+I89+I88+I87+I86+I85+I84+I83+I82+I81+I80+I79+I78+I77+I76+I74+I58+I54+I40</f>
        <v>22163</v>
      </c>
      <c r="K140" s="19"/>
    </row>
    <row r="141" spans="5:11" ht="18.75">
      <c r="E141" s="55"/>
      <c r="F141" s="55"/>
      <c r="G141" s="18">
        <f>H141-J141</f>
        <v>-0.031000000002677552</v>
      </c>
      <c r="H141" s="50">
        <v>31692</v>
      </c>
      <c r="I141" s="51">
        <v>147</v>
      </c>
      <c r="J141" s="52">
        <f>I93+I92+I91+I37+I36+I35+I34+I33+I32+I31+I30+I29+I28</f>
        <v>31692.031000000003</v>
      </c>
      <c r="K141" s="19"/>
    </row>
    <row r="142" spans="5:11" ht="18.75">
      <c r="E142" s="55"/>
      <c r="F142" s="55"/>
      <c r="G142" s="18">
        <f>H142-J142</f>
        <v>0</v>
      </c>
      <c r="H142" s="50">
        <v>136160</v>
      </c>
      <c r="I142" s="51">
        <v>149</v>
      </c>
      <c r="J142" s="52">
        <f>I118+I117+I116+I114+I113+I112+I111+I110+I109+I108+I107+I106+I105+I104+I99+I98+I97+I57+I56+I55+I53+I52+I51+I50+I49+I48+I39+I38+I27+I26+I25+I24+I23+I22+I21+I20+I19+I18</f>
        <v>136160</v>
      </c>
      <c r="K142" s="19"/>
    </row>
    <row r="143" spans="5:11" ht="18.75">
      <c r="E143" s="55"/>
      <c r="F143" s="55"/>
      <c r="G143" s="18">
        <f>H143-K143</f>
        <v>0</v>
      </c>
      <c r="H143" s="50">
        <v>2970</v>
      </c>
      <c r="I143" s="51">
        <v>411</v>
      </c>
      <c r="J143" s="51"/>
      <c r="K143" s="52">
        <v>2970</v>
      </c>
    </row>
    <row r="144" spans="5:8" ht="15.75">
      <c r="E144" s="55"/>
      <c r="F144" s="55"/>
      <c r="G144" s="53"/>
      <c r="H144" s="53"/>
    </row>
    <row r="145" spans="5:8" ht="15.75">
      <c r="E145" s="55"/>
      <c r="F145" s="55"/>
      <c r="G145" s="56"/>
      <c r="H145" s="53"/>
    </row>
    <row r="146" spans="5:8" ht="15.75">
      <c r="E146" s="55"/>
      <c r="F146" s="55"/>
      <c r="G146" s="53"/>
      <c r="H146" s="53"/>
    </row>
    <row r="147" spans="5:8" ht="15.75">
      <c r="E147" s="55"/>
      <c r="F147" s="55"/>
      <c r="G147" s="55"/>
      <c r="H147" s="55"/>
    </row>
    <row r="148" spans="5:8" ht="15.75">
      <c r="E148" s="55"/>
      <c r="F148" s="55"/>
      <c r="G148" s="55"/>
      <c r="H148" s="55"/>
    </row>
    <row r="149" spans="5:8" ht="15.75">
      <c r="E149" s="55"/>
      <c r="F149" s="55"/>
      <c r="G149" s="55"/>
      <c r="H149" s="55"/>
    </row>
    <row r="150" spans="5:8" ht="15.75">
      <c r="E150" s="55"/>
      <c r="F150" s="55"/>
      <c r="G150" s="55"/>
      <c r="H150" s="55"/>
    </row>
  </sheetData>
  <autoFilter ref="A12:M135"/>
  <mergeCells count="37">
    <mergeCell ref="L138:M138"/>
    <mergeCell ref="H130:M130"/>
    <mergeCell ref="A122:M122"/>
    <mergeCell ref="A13:M13"/>
    <mergeCell ref="A15:L15"/>
    <mergeCell ref="A59:M59"/>
    <mergeCell ref="A121:M121"/>
    <mergeCell ref="B94:H94"/>
    <mergeCell ref="A14:M14"/>
    <mergeCell ref="A95:M95"/>
    <mergeCell ref="M9:M11"/>
    <mergeCell ref="I10:I11"/>
    <mergeCell ref="J10:J11"/>
    <mergeCell ref="H1:M1"/>
    <mergeCell ref="H2:M2"/>
    <mergeCell ref="A5:L5"/>
    <mergeCell ref="A6:L6"/>
    <mergeCell ref="K10:K11"/>
    <mergeCell ref="H9:H11"/>
    <mergeCell ref="I9:K9"/>
    <mergeCell ref="A7:M7"/>
    <mergeCell ref="L8:M8"/>
    <mergeCell ref="A9:A11"/>
    <mergeCell ref="B9:B11"/>
    <mergeCell ref="C9:C11"/>
    <mergeCell ref="D9:D11"/>
    <mergeCell ref="E9:E11"/>
    <mergeCell ref="F9:F11"/>
    <mergeCell ref="G9:G11"/>
    <mergeCell ref="L9:L11"/>
    <mergeCell ref="A96:L96"/>
    <mergeCell ref="B100:H100"/>
    <mergeCell ref="B119:H119"/>
    <mergeCell ref="B120:H120"/>
    <mergeCell ref="A115:M115"/>
    <mergeCell ref="A101:M101"/>
    <mergeCell ref="A102:L10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2012-04-19T08:57:49Z</cp:lastPrinted>
  <dcterms:created xsi:type="dcterms:W3CDTF">2008-01-19T06:11:48Z</dcterms:created>
  <dcterms:modified xsi:type="dcterms:W3CDTF">2012-04-19T08:57:54Z</dcterms:modified>
  <cp:category/>
  <cp:version/>
  <cp:contentType/>
  <cp:contentStatus/>
</cp:coreProperties>
</file>